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атаренко\Рабочие документы скинуть\Рабочие документы\Реклама\На сайт информация\"/>
    </mc:Choice>
  </mc:AlternateContent>
  <bookViews>
    <workbookView xWindow="120" yWindow="45" windowWidth="19440" windowHeight="7995" firstSheet="2" activeTab="2"/>
  </bookViews>
  <sheets>
    <sheet name="произ.пок." sheetId="4" state="hidden" r:id="rId1"/>
    <sheet name="ФОТавгуст17" sheetId="3" state="hidden" r:id="rId2"/>
    <sheet name="Лист3" sheetId="6" r:id="rId3"/>
    <sheet name="20, 25 ФЦ" sheetId="1" state="hidden" r:id="rId4"/>
  </sheets>
  <externalReferences>
    <externalReference r:id="rId5"/>
    <externalReference r:id="rId6"/>
    <externalReference r:id="rId7"/>
  </externalReferences>
  <definedNames>
    <definedName name="baz" localSheetId="1">#REF!</definedName>
    <definedName name="baz">#REF!</definedName>
    <definedName name="cccc" localSheetId="1">#REF!</definedName>
    <definedName name="cccc">#REF!</definedName>
    <definedName name="comps" localSheetId="1">#REF!</definedName>
    <definedName name="comps">#REF!</definedName>
    <definedName name="copirs" localSheetId="1">#REF!</definedName>
    <definedName name="copirs">#REF!</definedName>
    <definedName name="jdsq" localSheetId="1">#REF!</definedName>
    <definedName name="jdsq">#REF!</definedName>
    <definedName name="Money1" localSheetId="1">[1]ЧОК!#REF!</definedName>
    <definedName name="Money1">[1]ЧОК!#REF!</definedName>
    <definedName name="orgtech" localSheetId="1">#REF!</definedName>
    <definedName name="orgtech">#REF!</definedName>
    <definedName name="project" localSheetId="1">[1]ЧОК!#REF!</definedName>
    <definedName name="project">[1]ЧОК!#REF!</definedName>
    <definedName name="rhiuh" localSheetId="1">#REF!</definedName>
    <definedName name="rhiuh">#REF!</definedName>
    <definedName name="stavka" localSheetId="1">#REF!</definedName>
    <definedName name="stavka">#REF!</definedName>
    <definedName name="stavka1" localSheetId="1">#REF!</definedName>
    <definedName name="stavka1">#REF!</definedName>
    <definedName name="TABL_H_26" localSheetId="1">#REF!</definedName>
    <definedName name="TABL_H_26">#REF!</definedName>
    <definedName name="TABL_N_1" localSheetId="1">#REF!</definedName>
    <definedName name="TABL_N_1">#REF!</definedName>
    <definedName name="TABL_N_10" localSheetId="1">#REF!</definedName>
    <definedName name="TABL_N_10">#REF!</definedName>
    <definedName name="TABL_N_11" localSheetId="1">#REF!</definedName>
    <definedName name="TABL_N_11">#REF!</definedName>
    <definedName name="TABL_N_12" localSheetId="1">#REF!</definedName>
    <definedName name="TABL_N_12">#REF!</definedName>
    <definedName name="TABL_N_13" localSheetId="1">#REF!</definedName>
    <definedName name="TABL_N_13">#REF!</definedName>
    <definedName name="TABL_N_14" localSheetId="1">#REF!</definedName>
    <definedName name="TABL_N_14">#REF!</definedName>
    <definedName name="TABL_N_15" localSheetId="1">#REF!</definedName>
    <definedName name="TABL_N_15">#REF!</definedName>
    <definedName name="TABL_N_16" localSheetId="1">#REF!</definedName>
    <definedName name="TABL_N_16">#REF!</definedName>
    <definedName name="TABL_N_17" localSheetId="1">#REF!</definedName>
    <definedName name="TABL_N_17">#REF!</definedName>
    <definedName name="TABL_N_18" localSheetId="1">#REF!</definedName>
    <definedName name="TABL_N_18">#REF!</definedName>
    <definedName name="TABL_N_19" localSheetId="1">#REF!</definedName>
    <definedName name="TABL_N_19">#REF!</definedName>
    <definedName name="TABL_N_2" localSheetId="1">#REF!</definedName>
    <definedName name="TABL_N_2">#REF!</definedName>
    <definedName name="TABL_N_20" localSheetId="1">#REF!</definedName>
    <definedName name="TABL_N_20">#REF!</definedName>
    <definedName name="TABL_N_21" localSheetId="1">#REF!</definedName>
    <definedName name="TABL_N_21">#REF!</definedName>
    <definedName name="TABL_N_22" localSheetId="1">#REF!</definedName>
    <definedName name="TABL_N_22">#REF!</definedName>
    <definedName name="TABL_N_23" localSheetId="1">#REF!</definedName>
    <definedName name="TABL_N_23">#REF!</definedName>
    <definedName name="TABL_N_24" localSheetId="1">#REF!</definedName>
    <definedName name="TABL_N_24">#REF!</definedName>
    <definedName name="TABL_N_25" localSheetId="1">#REF!</definedName>
    <definedName name="TABL_N_25">#REF!</definedName>
    <definedName name="TABL_N_26" localSheetId="1">#REF!</definedName>
    <definedName name="TABL_N_26">#REF!</definedName>
    <definedName name="TABL_N_27" localSheetId="1">#REF!</definedName>
    <definedName name="TABL_N_27">#REF!</definedName>
    <definedName name="TABL_N_28" localSheetId="1">#REF!</definedName>
    <definedName name="TABL_N_28">#REF!</definedName>
    <definedName name="TABL_N_29" localSheetId="1">#REF!</definedName>
    <definedName name="TABL_N_29">#REF!</definedName>
    <definedName name="TABL_N_3" localSheetId="1">#REF!</definedName>
    <definedName name="TABL_N_3">#REF!</definedName>
    <definedName name="TABL_N_30" localSheetId="1">#REF!</definedName>
    <definedName name="TABL_N_30">#REF!</definedName>
    <definedName name="TABL_N_31" localSheetId="1">#REF!</definedName>
    <definedName name="TABL_N_31">#REF!</definedName>
    <definedName name="TABL_N_32" localSheetId="1">#REF!</definedName>
    <definedName name="TABL_N_32">#REF!</definedName>
    <definedName name="TABL_N_33" localSheetId="1">#REF!</definedName>
    <definedName name="TABL_N_33">#REF!</definedName>
    <definedName name="TABL_N_34" localSheetId="1">#REF!</definedName>
    <definedName name="TABL_N_34">#REF!</definedName>
    <definedName name="TABL_N_35" localSheetId="1">#REF!</definedName>
    <definedName name="TABL_N_35">#REF!</definedName>
    <definedName name="TABL_N_36" localSheetId="1">#REF!</definedName>
    <definedName name="TABL_N_36">#REF!</definedName>
    <definedName name="TABL_N_37" localSheetId="1">#REF!</definedName>
    <definedName name="TABL_N_37">#REF!</definedName>
    <definedName name="TABL_N_38" localSheetId="1">#REF!</definedName>
    <definedName name="TABL_N_38">#REF!</definedName>
    <definedName name="TABL_N_39" localSheetId="1">#REF!</definedName>
    <definedName name="TABL_N_39">#REF!</definedName>
    <definedName name="TABL_N_4" localSheetId="1">#REF!</definedName>
    <definedName name="TABL_N_4">#REF!</definedName>
    <definedName name="TABL_N_40" localSheetId="1">#REF!</definedName>
    <definedName name="TABL_N_40">#REF!</definedName>
    <definedName name="TABL_N_41" localSheetId="1">#REF!</definedName>
    <definedName name="TABL_N_41">#REF!</definedName>
    <definedName name="TABL_N_42" localSheetId="1">#REF!</definedName>
    <definedName name="TABL_N_42">#REF!</definedName>
    <definedName name="TABL_N_43" localSheetId="1">#REF!</definedName>
    <definedName name="TABL_N_43">#REF!</definedName>
    <definedName name="TABL_N_44" localSheetId="1">#REF!</definedName>
    <definedName name="TABL_N_44">#REF!</definedName>
    <definedName name="TABL_N_45" localSheetId="1">#REF!</definedName>
    <definedName name="TABL_N_45">#REF!</definedName>
    <definedName name="TABL_N_46" localSheetId="1">#REF!</definedName>
    <definedName name="TABL_N_46">#REF!</definedName>
    <definedName name="TABL_N_47" localSheetId="1">#REF!</definedName>
    <definedName name="TABL_N_47">#REF!</definedName>
    <definedName name="TABL_N_48" localSheetId="1">#REF!</definedName>
    <definedName name="TABL_N_48">#REF!</definedName>
    <definedName name="TABL_N_49" localSheetId="1">#REF!</definedName>
    <definedName name="TABL_N_49">#REF!</definedName>
    <definedName name="TABL_N_5" localSheetId="1">#REF!</definedName>
    <definedName name="TABL_N_5">#REF!</definedName>
    <definedName name="TABL_N_50" localSheetId="1">#REF!</definedName>
    <definedName name="TABL_N_50">#REF!</definedName>
    <definedName name="TABL_N_51" localSheetId="1">#REF!</definedName>
    <definedName name="TABL_N_51">#REF!</definedName>
    <definedName name="TABL_N_6" localSheetId="1">#REF!</definedName>
    <definedName name="TABL_N_6">#REF!</definedName>
    <definedName name="TABL_N_7" localSheetId="1">#REF!</definedName>
    <definedName name="TABL_N_7">#REF!</definedName>
    <definedName name="TABL_N_8" localSheetId="1">#REF!</definedName>
    <definedName name="TABL_N_8">#REF!</definedName>
    <definedName name="TABL_N_9" localSheetId="1">#REF!</definedName>
    <definedName name="TABL_N_9">#REF!</definedName>
    <definedName name="Z_775B2428_2F19_43C3_8341_ADF467C4ABB7_.wvu.PrintArea" localSheetId="3" hidden="1">'20, 25 ФЦ'!$A$1:$BI$325</definedName>
    <definedName name="Z_775B2428_2F19_43C3_8341_ADF467C4ABB7_.wvu.PrintTitles" localSheetId="3" hidden="1">'20, 25 ФЦ'!$3:$5</definedName>
    <definedName name="Z_B8467CAF_59B1_4DE3_9693_EBA75C6C2E77_.wvu.PrintArea" localSheetId="3" hidden="1">'20, 25 ФЦ'!$A$1:$BI$325</definedName>
    <definedName name="Z_B8467CAF_59B1_4DE3_9693_EBA75C6C2E77_.wvu.PrintTitles" localSheetId="3" hidden="1">'20, 25 ФЦ'!$3:$5</definedName>
    <definedName name="Z_C582F79D_79C1_48E8_9246_8E4E098B77E4_.wvu.PrintArea" localSheetId="3" hidden="1">'20, 25 ФЦ'!$A$1:$BI$325</definedName>
    <definedName name="Z_C582F79D_79C1_48E8_9246_8E4E098B77E4_.wvu.PrintTitles" localSheetId="3" hidden="1">'20, 25 ФЦ'!$3:$5</definedName>
    <definedName name="а" localSheetId="1">#REF!</definedName>
    <definedName name="а">#REF!</definedName>
    <definedName name="А1" localSheetId="1">#REF!</definedName>
    <definedName name="А1">#REF!</definedName>
    <definedName name="артьь" localSheetId="1">#REF!</definedName>
    <definedName name="артьь">#REF!</definedName>
    <definedName name="_xlnm.Database" localSheetId="1">#REF!</definedName>
    <definedName name="_xlnm.Database">#REF!</definedName>
    <definedName name="бю" localSheetId="1">#REF!</definedName>
    <definedName name="бю">#REF!</definedName>
    <definedName name="д" localSheetId="1">#REF!</definedName>
    <definedName name="д">#REF!</definedName>
    <definedName name="ж" localSheetId="1">#REF!</definedName>
    <definedName name="ж">#REF!</definedName>
    <definedName name="_xlnm.Print_Titles" localSheetId="3">'20, 25 ФЦ'!$3:$5</definedName>
    <definedName name="Исх.табл." localSheetId="1">#REF!</definedName>
    <definedName name="Исх.табл.">#REF!</definedName>
    <definedName name="лд" localSheetId="1">#REF!</definedName>
    <definedName name="лд">#REF!</definedName>
    <definedName name="Новый" localSheetId="1">#REF!</definedName>
    <definedName name="Новый">#REF!</definedName>
    <definedName name="_xlnm.Print_Area" localSheetId="3">'20, 25 ФЦ'!$A$1:$BQ$359</definedName>
    <definedName name="рлд" localSheetId="1">#REF!</definedName>
    <definedName name="рлд">#REF!</definedName>
    <definedName name="рмшрспми" localSheetId="1">#REF!</definedName>
    <definedName name="рмшрспми">#REF!</definedName>
    <definedName name="смета" localSheetId="1">#REF!</definedName>
    <definedName name="смета">#REF!</definedName>
    <definedName name="спецоснастка" localSheetId="1">#REF!</definedName>
    <definedName name="спецоснастка">#REF!</definedName>
    <definedName name="январь17" localSheetId="1">#REF!</definedName>
    <definedName name="январь17">#REF!</definedName>
  </definedNames>
  <calcPr calcId="152511" refMode="R1C1"/>
</workbook>
</file>

<file path=xl/calcChain.xml><?xml version="1.0" encoding="utf-8"?>
<calcChain xmlns="http://schemas.openxmlformats.org/spreadsheetml/2006/main">
  <c r="E29" i="6" l="1"/>
  <c r="AJ17" i="1" l="1"/>
  <c r="AJ16" i="1"/>
  <c r="AJ15" i="1"/>
  <c r="AJ12" i="1"/>
  <c r="AJ11" i="1"/>
  <c r="AJ9" i="1"/>
  <c r="B34" i="4" l="1"/>
  <c r="B35" i="4" s="1"/>
  <c r="C30" i="4"/>
  <c r="K27" i="4"/>
  <c r="M26" i="4"/>
  <c r="K26" i="4"/>
  <c r="K28" i="4" s="1"/>
  <c r="M25" i="4"/>
  <c r="J25" i="4"/>
  <c r="I25" i="4"/>
  <c r="H25" i="4"/>
  <c r="G25" i="4"/>
  <c r="F25" i="4"/>
  <c r="L25" i="4" s="1"/>
  <c r="D25" i="4"/>
  <c r="O24" i="4"/>
  <c r="L24" i="4"/>
  <c r="E24" i="4"/>
  <c r="C24" i="4"/>
  <c r="N24" i="4" s="1"/>
  <c r="M23" i="4"/>
  <c r="J23" i="4"/>
  <c r="I23" i="4"/>
  <c r="H23" i="4"/>
  <c r="G23" i="4"/>
  <c r="F23" i="4"/>
  <c r="D23" i="4"/>
  <c r="B23" i="4"/>
  <c r="C23" i="4" s="1"/>
  <c r="N23" i="4" s="1"/>
  <c r="J22" i="4"/>
  <c r="H22" i="4"/>
  <c r="G22" i="4"/>
  <c r="F22" i="4"/>
  <c r="L22" i="4" s="1"/>
  <c r="D22" i="4"/>
  <c r="C22" i="4"/>
  <c r="J21" i="4"/>
  <c r="I21" i="4"/>
  <c r="G21" i="4"/>
  <c r="F21" i="4"/>
  <c r="D21" i="4"/>
  <c r="J20" i="4"/>
  <c r="I20" i="4"/>
  <c r="H20" i="4"/>
  <c r="G20" i="4"/>
  <c r="F20" i="4"/>
  <c r="L20" i="4" s="1"/>
  <c r="D20" i="4"/>
  <c r="B20" i="4"/>
  <c r="C20" i="4" s="1"/>
  <c r="J19" i="4"/>
  <c r="I19" i="4"/>
  <c r="H19" i="4"/>
  <c r="G19" i="4"/>
  <c r="F19" i="4"/>
  <c r="L19" i="4" s="1"/>
  <c r="D19" i="4"/>
  <c r="C19" i="4"/>
  <c r="L18" i="4"/>
  <c r="C18" i="4"/>
  <c r="J17" i="4"/>
  <c r="I17" i="4"/>
  <c r="H17" i="4"/>
  <c r="G17" i="4"/>
  <c r="F17" i="4"/>
  <c r="D17" i="4"/>
  <c r="B17" i="4"/>
  <c r="J16" i="4"/>
  <c r="G16" i="4"/>
  <c r="F16" i="4"/>
  <c r="D16" i="4"/>
  <c r="J15" i="4"/>
  <c r="I15" i="4"/>
  <c r="H15" i="4"/>
  <c r="G15" i="4"/>
  <c r="F15" i="4"/>
  <c r="L15" i="4" s="1"/>
  <c r="D15" i="4"/>
  <c r="B15" i="4"/>
  <c r="C15" i="4" s="1"/>
  <c r="N15" i="4" s="1"/>
  <c r="I14" i="4"/>
  <c r="G14" i="4"/>
  <c r="F14" i="4"/>
  <c r="D14" i="4"/>
  <c r="I13" i="4"/>
  <c r="G13" i="4"/>
  <c r="F13" i="4"/>
  <c r="D13" i="4"/>
  <c r="M12" i="4"/>
  <c r="J12" i="4"/>
  <c r="I12" i="4"/>
  <c r="H12" i="4"/>
  <c r="G12" i="4"/>
  <c r="F12" i="4"/>
  <c r="D12" i="4"/>
  <c r="B12" i="4"/>
  <c r="J11" i="4"/>
  <c r="F11" i="4"/>
  <c r="G11" i="4" s="1"/>
  <c r="D11" i="4"/>
  <c r="J10" i="4"/>
  <c r="I10" i="4"/>
  <c r="H10" i="4"/>
  <c r="G10" i="4"/>
  <c r="F10" i="4"/>
  <c r="L10" i="4" s="1"/>
  <c r="D10" i="4"/>
  <c r="B10" i="4"/>
  <c r="C10" i="4" s="1"/>
  <c r="N10" i="4" s="1"/>
  <c r="J9" i="4"/>
  <c r="F9" i="4"/>
  <c r="G9" i="4" s="1"/>
  <c r="D9" i="4"/>
  <c r="M8" i="4"/>
  <c r="J8" i="4"/>
  <c r="I8" i="4"/>
  <c r="H8" i="4"/>
  <c r="G8" i="4"/>
  <c r="F8" i="4"/>
  <c r="D8" i="4"/>
  <c r="B8" i="4"/>
  <c r="J7" i="4"/>
  <c r="I7" i="4"/>
  <c r="H7" i="4"/>
  <c r="H26" i="4" s="1"/>
  <c r="G7" i="4"/>
  <c r="F7" i="4"/>
  <c r="D7" i="4"/>
  <c r="J6" i="4"/>
  <c r="I6" i="4"/>
  <c r="H6" i="4"/>
  <c r="G6" i="4"/>
  <c r="F6" i="4"/>
  <c r="D6" i="4"/>
  <c r="B6" i="4"/>
  <c r="J5" i="4"/>
  <c r="G5" i="4"/>
  <c r="F5" i="4"/>
  <c r="D5" i="4"/>
  <c r="J4" i="4"/>
  <c r="I4" i="4"/>
  <c r="H4" i="4"/>
  <c r="G4" i="4"/>
  <c r="F4" i="4"/>
  <c r="D4" i="4"/>
  <c r="B4" i="4"/>
  <c r="L21" i="3"/>
  <c r="L23" i="3" s="1"/>
  <c r="L17" i="3"/>
  <c r="L19" i="3" s="1"/>
  <c r="L11" i="3"/>
  <c r="L15" i="3" s="1"/>
  <c r="L6" i="3"/>
  <c r="L5" i="3"/>
  <c r="G26" i="3"/>
  <c r="F26" i="3"/>
  <c r="M22" i="3"/>
  <c r="G22" i="3"/>
  <c r="F22" i="3"/>
  <c r="M18" i="3"/>
  <c r="G18" i="3"/>
  <c r="F18" i="3"/>
  <c r="M14" i="3"/>
  <c r="G14" i="3"/>
  <c r="F14" i="3"/>
  <c r="M13" i="3"/>
  <c r="G13" i="3"/>
  <c r="F13" i="3"/>
  <c r="B28" i="4" l="1"/>
  <c r="F27" i="4"/>
  <c r="L27" i="4" s="1"/>
  <c r="H27" i="4"/>
  <c r="J27" i="4"/>
  <c r="D26" i="4"/>
  <c r="O26" i="4" s="1"/>
  <c r="O25" i="4"/>
  <c r="D27" i="4"/>
  <c r="G27" i="4"/>
  <c r="E6" i="4"/>
  <c r="O6" i="4"/>
  <c r="F26" i="4"/>
  <c r="J26" i="4"/>
  <c r="M15" i="4"/>
  <c r="E23" i="4"/>
  <c r="E10" i="4"/>
  <c r="M19" i="4"/>
  <c r="C4" i="4"/>
  <c r="M10" i="4"/>
  <c r="E12" i="4"/>
  <c r="E15" i="4"/>
  <c r="O17" i="4"/>
  <c r="O19" i="4"/>
  <c r="P19" i="4" s="1"/>
  <c r="P24" i="4"/>
  <c r="E8" i="4"/>
  <c r="M17" i="4"/>
  <c r="M20" i="4"/>
  <c r="O20" i="4"/>
  <c r="M4" i="4"/>
  <c r="O8" i="4"/>
  <c r="O12" i="4"/>
  <c r="E17" i="4"/>
  <c r="O23" i="4"/>
  <c r="P23" i="4" s="1"/>
  <c r="L4" i="4"/>
  <c r="M6" i="4"/>
  <c r="G26" i="4"/>
  <c r="J28" i="4"/>
  <c r="C34" i="4" s="1"/>
  <c r="O4" i="4"/>
  <c r="O10" i="4"/>
  <c r="P10" i="4" s="1"/>
  <c r="O15" i="4"/>
  <c r="P15" i="4" s="1"/>
  <c r="E19" i="4"/>
  <c r="E4" i="4"/>
  <c r="N4" i="4"/>
  <c r="C6" i="4"/>
  <c r="N6" i="4" s="1"/>
  <c r="L6" i="4"/>
  <c r="C8" i="4"/>
  <c r="N8" i="4" s="1"/>
  <c r="L8" i="4"/>
  <c r="C12" i="4"/>
  <c r="N12" i="4" s="1"/>
  <c r="L12" i="4"/>
  <c r="C17" i="4"/>
  <c r="N17" i="4" s="1"/>
  <c r="L17" i="4"/>
  <c r="B27" i="4"/>
  <c r="L23" i="4"/>
  <c r="L7" i="3"/>
  <c r="P6" i="4" l="1"/>
  <c r="G28" i="4"/>
  <c r="I28" i="4" s="1"/>
  <c r="F28" i="4"/>
  <c r="L28" i="4" s="1"/>
  <c r="O27" i="4"/>
  <c r="I27" i="4"/>
  <c r="L26" i="4"/>
  <c r="D28" i="4"/>
  <c r="C33" i="4" s="1"/>
  <c r="C35" i="4" s="1"/>
  <c r="H28" i="4"/>
  <c r="E27" i="4"/>
  <c r="P17" i="4"/>
  <c r="P12" i="4"/>
  <c r="C27" i="4"/>
  <c r="N27" i="4" s="1"/>
  <c r="P27" i="4" s="1"/>
  <c r="C28" i="4"/>
  <c r="N28" i="4" s="1"/>
  <c r="P8" i="4"/>
  <c r="M27" i="4"/>
  <c r="M28" i="4" s="1"/>
  <c r="E28" i="4"/>
  <c r="O28" i="4"/>
  <c r="D34" i="4"/>
  <c r="E34" i="4"/>
  <c r="P4" i="4"/>
  <c r="P28" i="4" l="1"/>
  <c r="D33" i="4"/>
  <c r="E33" i="4"/>
  <c r="D35" i="4"/>
  <c r="E35" i="4"/>
  <c r="BM301" i="1" l="1"/>
  <c r="BN301" i="1" s="1"/>
  <c r="BQ12" i="1"/>
  <c r="BQ17" i="1"/>
  <c r="E336" i="1"/>
  <c r="F336" i="1" s="1"/>
  <c r="H336" i="1"/>
  <c r="K336" i="1"/>
  <c r="M336" i="1"/>
  <c r="Q336" i="1"/>
  <c r="T336" i="1"/>
  <c r="U336" i="1" s="1"/>
  <c r="W336" i="1"/>
  <c r="X336" i="1" s="1"/>
  <c r="Y336" i="1"/>
  <c r="AF336" i="1"/>
  <c r="AI336" i="1"/>
  <c r="AJ336" i="1" s="1"/>
  <c r="AL336" i="1"/>
  <c r="AM336" i="1" s="1"/>
  <c r="AN336" i="1"/>
  <c r="AU336" i="1"/>
  <c r="AX336" i="1"/>
  <c r="AY336" i="1" s="1"/>
  <c r="BA336" i="1"/>
  <c r="BB336" i="1" s="1"/>
  <c r="BC336" i="1"/>
  <c r="BN336" i="1"/>
  <c r="BO336" i="1" s="1"/>
  <c r="E338" i="1"/>
  <c r="F338" i="1" s="1"/>
  <c r="H338" i="1"/>
  <c r="K338" i="1"/>
  <c r="M338" i="1"/>
  <c r="Q338" i="1"/>
  <c r="R338" i="1" s="1"/>
  <c r="T338" i="1"/>
  <c r="W338" i="1"/>
  <c r="X338" i="1" s="1"/>
  <c r="Y338" i="1"/>
  <c r="AF338" i="1"/>
  <c r="AI338" i="1"/>
  <c r="AJ338" i="1" s="1"/>
  <c r="AL338" i="1"/>
  <c r="AM338" i="1" s="1"/>
  <c r="AN338" i="1"/>
  <c r="AU338" i="1"/>
  <c r="AV338" i="1" s="1"/>
  <c r="AX338" i="1"/>
  <c r="AY338" i="1" s="1"/>
  <c r="BA338" i="1"/>
  <c r="BB338" i="1" s="1"/>
  <c r="BC338" i="1"/>
  <c r="BN338" i="1"/>
  <c r="BO338" i="1" s="1"/>
  <c r="D339" i="1"/>
  <c r="D337" i="1" s="1"/>
  <c r="G339" i="1"/>
  <c r="G337" i="1" s="1"/>
  <c r="J339" i="1"/>
  <c r="J337" i="1" s="1"/>
  <c r="P339" i="1"/>
  <c r="P337" i="1" s="1"/>
  <c r="S339" i="1"/>
  <c r="S337" i="1" s="1"/>
  <c r="V339" i="1"/>
  <c r="V337" i="1" s="1"/>
  <c r="AE339" i="1"/>
  <c r="AE337" i="1" s="1"/>
  <c r="AH339" i="1"/>
  <c r="AH337" i="1" s="1"/>
  <c r="AK339" i="1"/>
  <c r="AT339" i="1"/>
  <c r="AT337" i="1" s="1"/>
  <c r="AW339" i="1"/>
  <c r="AZ339" i="1"/>
  <c r="AZ337" i="1" s="1"/>
  <c r="BL339" i="1"/>
  <c r="BL337" i="1" s="1"/>
  <c r="BM339" i="1"/>
  <c r="E340" i="1"/>
  <c r="F340" i="1" s="1"/>
  <c r="H340" i="1"/>
  <c r="K340" i="1"/>
  <c r="M340" i="1"/>
  <c r="Q340" i="1"/>
  <c r="R340" i="1" s="1"/>
  <c r="T340" i="1"/>
  <c r="W340" i="1"/>
  <c r="X340" i="1" s="1"/>
  <c r="Y340" i="1"/>
  <c r="AF340" i="1"/>
  <c r="AI340" i="1"/>
  <c r="AJ340" i="1" s="1"/>
  <c r="AL340" i="1"/>
  <c r="AN340" i="1"/>
  <c r="AU340" i="1"/>
  <c r="AV340" i="1" s="1"/>
  <c r="AX340" i="1"/>
  <c r="BA340" i="1"/>
  <c r="BB340" i="1" s="1"/>
  <c r="BC340" i="1"/>
  <c r="BN340" i="1"/>
  <c r="BO340" i="1" s="1"/>
  <c r="E341" i="1"/>
  <c r="H341" i="1"/>
  <c r="I341" i="1" s="1"/>
  <c r="K341" i="1"/>
  <c r="L341" i="1" s="1"/>
  <c r="M341" i="1"/>
  <c r="Q341" i="1"/>
  <c r="R341" i="1" s="1"/>
  <c r="T341" i="1"/>
  <c r="U341" i="1" s="1"/>
  <c r="W341" i="1"/>
  <c r="Y341" i="1"/>
  <c r="AF341" i="1"/>
  <c r="AG341" i="1" s="1"/>
  <c r="AI341" i="1"/>
  <c r="AL341" i="1"/>
  <c r="AM341" i="1" s="1"/>
  <c r="AN341" i="1"/>
  <c r="AU341" i="1"/>
  <c r="AX341" i="1"/>
  <c r="AY341" i="1" s="1"/>
  <c r="BA341" i="1"/>
  <c r="BB341" i="1" s="1"/>
  <c r="BC341" i="1"/>
  <c r="BN341" i="1"/>
  <c r="T343" i="1"/>
  <c r="D348" i="1"/>
  <c r="G348" i="1"/>
  <c r="J348" i="1"/>
  <c r="P348" i="1"/>
  <c r="S348" i="1"/>
  <c r="V348" i="1"/>
  <c r="AE348" i="1"/>
  <c r="AH348" i="1"/>
  <c r="AK348" i="1"/>
  <c r="AT348" i="1"/>
  <c r="AW348" i="1"/>
  <c r="AZ348" i="1"/>
  <c r="BL348" i="1"/>
  <c r="BO348" i="1"/>
  <c r="E349" i="1"/>
  <c r="F349" i="1" s="1"/>
  <c r="H349" i="1"/>
  <c r="K349" i="1"/>
  <c r="M349" i="1"/>
  <c r="Q349" i="1"/>
  <c r="R349" i="1" s="1"/>
  <c r="T349" i="1"/>
  <c r="W349" i="1"/>
  <c r="X349" i="1" s="1"/>
  <c r="Y349" i="1"/>
  <c r="AF349" i="1"/>
  <c r="AI349" i="1"/>
  <c r="AJ349" i="1" s="1"/>
  <c r="AL349" i="1"/>
  <c r="AM349" i="1" s="1"/>
  <c r="AN349" i="1"/>
  <c r="AU349" i="1"/>
  <c r="AX349" i="1"/>
  <c r="AY349" i="1" s="1"/>
  <c r="BA349" i="1"/>
  <c r="BB349" i="1" s="1"/>
  <c r="BC349" i="1"/>
  <c r="BF349" i="1" s="1"/>
  <c r="BM349" i="1"/>
  <c r="BN349" i="1" s="1"/>
  <c r="BP349" i="1"/>
  <c r="E350" i="1"/>
  <c r="H350" i="1"/>
  <c r="I350" i="1" s="1"/>
  <c r="K350" i="1"/>
  <c r="L350" i="1" s="1"/>
  <c r="M350" i="1"/>
  <c r="Q350" i="1"/>
  <c r="R350" i="1" s="1"/>
  <c r="T350" i="1"/>
  <c r="U350" i="1" s="1"/>
  <c r="W350" i="1"/>
  <c r="Y350" i="1"/>
  <c r="AF350" i="1"/>
  <c r="AG350" i="1" s="1"/>
  <c r="AI350" i="1"/>
  <c r="AL350" i="1"/>
  <c r="AM350" i="1" s="1"/>
  <c r="AN350" i="1"/>
  <c r="AU350" i="1"/>
  <c r="AX350" i="1"/>
  <c r="AY350" i="1" s="1"/>
  <c r="BA350" i="1"/>
  <c r="BB350" i="1" s="1"/>
  <c r="BC350" i="1"/>
  <c r="BM350" i="1"/>
  <c r="BN350" i="1" s="1"/>
  <c r="BP350" i="1"/>
  <c r="E351" i="1"/>
  <c r="H351" i="1"/>
  <c r="I351" i="1" s="1"/>
  <c r="K351" i="1"/>
  <c r="L351" i="1" s="1"/>
  <c r="M351" i="1"/>
  <c r="Q351" i="1"/>
  <c r="R351" i="1" s="1"/>
  <c r="T351" i="1"/>
  <c r="U351" i="1" s="1"/>
  <c r="W351" i="1"/>
  <c r="X351" i="1" s="1"/>
  <c r="Y351" i="1"/>
  <c r="AF351" i="1"/>
  <c r="AI351" i="1"/>
  <c r="AJ351" i="1" s="1"/>
  <c r="AL351" i="1"/>
  <c r="AM351" i="1" s="1"/>
  <c r="AN351" i="1"/>
  <c r="AU351" i="1"/>
  <c r="AX351" i="1"/>
  <c r="AY351" i="1" s="1"/>
  <c r="BA351" i="1"/>
  <c r="BB351" i="1" s="1"/>
  <c r="BC351" i="1"/>
  <c r="BF351" i="1" s="1"/>
  <c r="BM351" i="1"/>
  <c r="BN351" i="1" s="1"/>
  <c r="BP351" i="1"/>
  <c r="AI275" i="1"/>
  <c r="AI277" i="1"/>
  <c r="AJ277" i="1" s="1"/>
  <c r="BM250" i="1"/>
  <c r="BM246" i="1" s="1"/>
  <c r="BM150" i="1"/>
  <c r="BM19" i="1" s="1"/>
  <c r="BL20" i="1"/>
  <c r="BL38" i="1"/>
  <c r="BN17" i="1"/>
  <c r="BN333" i="1"/>
  <c r="BD333" i="1"/>
  <c r="BC333" i="1"/>
  <c r="BB333" i="1"/>
  <c r="AY333" i="1"/>
  <c r="AV333" i="1"/>
  <c r="AO333" i="1"/>
  <c r="AN333" i="1"/>
  <c r="AM333" i="1"/>
  <c r="AJ333" i="1"/>
  <c r="AG333" i="1"/>
  <c r="Z333" i="1"/>
  <c r="Y333" i="1"/>
  <c r="X333" i="1"/>
  <c r="U333" i="1"/>
  <c r="R333" i="1"/>
  <c r="N333" i="1"/>
  <c r="M333" i="1"/>
  <c r="L333" i="1"/>
  <c r="I333" i="1"/>
  <c r="F333" i="1"/>
  <c r="BN332" i="1"/>
  <c r="BC332" i="1"/>
  <c r="BA332" i="1"/>
  <c r="AX332" i="1"/>
  <c r="AY332" i="1" s="1"/>
  <c r="AU332" i="1"/>
  <c r="AN332" i="1"/>
  <c r="BF332" i="1" s="1"/>
  <c r="AL332" i="1"/>
  <c r="AM332" i="1" s="1"/>
  <c r="AI332" i="1"/>
  <c r="AF332" i="1"/>
  <c r="AF331" i="1" s="1"/>
  <c r="Y332" i="1"/>
  <c r="W332" i="1"/>
  <c r="T332" i="1"/>
  <c r="U332" i="1" s="1"/>
  <c r="Q332" i="1"/>
  <c r="Q331" i="1" s="1"/>
  <c r="M332" i="1"/>
  <c r="K332" i="1"/>
  <c r="L332" i="1" s="1"/>
  <c r="H332" i="1"/>
  <c r="I332" i="1" s="1"/>
  <c r="E332" i="1"/>
  <c r="E331" i="1" s="1"/>
  <c r="BM331" i="1"/>
  <c r="BL331" i="1"/>
  <c r="AZ331" i="1"/>
  <c r="AW331" i="1"/>
  <c r="AT331" i="1"/>
  <c r="AL331" i="1"/>
  <c r="AK331" i="1"/>
  <c r="AH331" i="1"/>
  <c r="AE331" i="1"/>
  <c r="V331" i="1"/>
  <c r="S331" i="1"/>
  <c r="P331" i="1"/>
  <c r="J331" i="1"/>
  <c r="G331" i="1"/>
  <c r="D331" i="1"/>
  <c r="BN330" i="1"/>
  <c r="BC330" i="1"/>
  <c r="AN330" i="1"/>
  <c r="Y330" i="1"/>
  <c r="M330" i="1"/>
  <c r="BA329" i="1"/>
  <c r="AX329" i="1"/>
  <c r="AU329" i="1"/>
  <c r="AL329" i="1"/>
  <c r="AI329" i="1"/>
  <c r="AF329" i="1"/>
  <c r="W329" i="1"/>
  <c r="T329" i="1"/>
  <c r="Q329" i="1"/>
  <c r="K329" i="1"/>
  <c r="H329" i="1"/>
  <c r="E329" i="1"/>
  <c r="BN328" i="1"/>
  <c r="BC328" i="1"/>
  <c r="BC329" i="1" s="1"/>
  <c r="BA328" i="1"/>
  <c r="BB328" i="1" s="1"/>
  <c r="AX328" i="1"/>
  <c r="AY328" i="1" s="1"/>
  <c r="AU328" i="1"/>
  <c r="AN328" i="1"/>
  <c r="AN329" i="1" s="1"/>
  <c r="AL328" i="1"/>
  <c r="AM328" i="1" s="1"/>
  <c r="AI328" i="1"/>
  <c r="AJ328" i="1" s="1"/>
  <c r="AF328" i="1"/>
  <c r="Y328" i="1"/>
  <c r="Y329" i="1" s="1"/>
  <c r="W328" i="1"/>
  <c r="X328" i="1" s="1"/>
  <c r="T328" i="1"/>
  <c r="U328" i="1" s="1"/>
  <c r="Q328" i="1"/>
  <c r="M328" i="1"/>
  <c r="K328" i="1"/>
  <c r="L328" i="1" s="1"/>
  <c r="H328" i="1"/>
  <c r="I328" i="1" s="1"/>
  <c r="E328" i="1"/>
  <c r="BM327" i="1"/>
  <c r="BN327" i="1" s="1"/>
  <c r="BC327" i="1"/>
  <c r="AX327" i="1"/>
  <c r="AN327" i="1"/>
  <c r="Y327" i="1"/>
  <c r="M327" i="1"/>
  <c r="BN326" i="1"/>
  <c r="BC326" i="1"/>
  <c r="BA326" i="1"/>
  <c r="BB326" i="1" s="1"/>
  <c r="AX326" i="1"/>
  <c r="AY326" i="1" s="1"/>
  <c r="AU326" i="1"/>
  <c r="AV326" i="1" s="1"/>
  <c r="AN326" i="1"/>
  <c r="BF326" i="1" s="1"/>
  <c r="AL326" i="1"/>
  <c r="AM326" i="1" s="1"/>
  <c r="AI326" i="1"/>
  <c r="AJ326" i="1" s="1"/>
  <c r="AF326" i="1"/>
  <c r="AG326" i="1" s="1"/>
  <c r="Y326" i="1"/>
  <c r="W326" i="1"/>
  <c r="X326" i="1" s="1"/>
  <c r="T326" i="1"/>
  <c r="U326" i="1" s="1"/>
  <c r="Q326" i="1"/>
  <c r="R326" i="1" s="1"/>
  <c r="M326" i="1"/>
  <c r="K326" i="1"/>
  <c r="H326" i="1"/>
  <c r="E326" i="1"/>
  <c r="BN325" i="1"/>
  <c r="BC325" i="1"/>
  <c r="BA325" i="1"/>
  <c r="AX325" i="1"/>
  <c r="AY325" i="1" s="1"/>
  <c r="AU325" i="1"/>
  <c r="AN325" i="1"/>
  <c r="BF325" i="1" s="1"/>
  <c r="AL325" i="1"/>
  <c r="AM325" i="1" s="1"/>
  <c r="AI325" i="1"/>
  <c r="AF325" i="1"/>
  <c r="AF324" i="1" s="1"/>
  <c r="Y325" i="1"/>
  <c r="W325" i="1"/>
  <c r="T325" i="1"/>
  <c r="U325" i="1" s="1"/>
  <c r="Q325" i="1"/>
  <c r="M325" i="1"/>
  <c r="K325" i="1"/>
  <c r="L325" i="1" s="1"/>
  <c r="H325" i="1"/>
  <c r="I325" i="1" s="1"/>
  <c r="E325" i="1"/>
  <c r="E324" i="1" s="1"/>
  <c r="BM324" i="1"/>
  <c r="BL324" i="1"/>
  <c r="AZ324" i="1"/>
  <c r="AW324" i="1"/>
  <c r="AT324" i="1"/>
  <c r="AL324" i="1"/>
  <c r="AK324" i="1"/>
  <c r="AH324" i="1"/>
  <c r="AE324" i="1"/>
  <c r="V324" i="1"/>
  <c r="S324" i="1"/>
  <c r="P324" i="1"/>
  <c r="J324" i="1"/>
  <c r="H324" i="1"/>
  <c r="G324" i="1"/>
  <c r="D324" i="1"/>
  <c r="BN323" i="1"/>
  <c r="BC323" i="1"/>
  <c r="BA323" i="1"/>
  <c r="BB323" i="1" s="1"/>
  <c r="AX323" i="1"/>
  <c r="AY323" i="1" s="1"/>
  <c r="AU323" i="1"/>
  <c r="AN323" i="1"/>
  <c r="BF323" i="1" s="1"/>
  <c r="AL323" i="1"/>
  <c r="AM323" i="1" s="1"/>
  <c r="AI323" i="1"/>
  <c r="AJ323" i="1" s="1"/>
  <c r="AF323" i="1"/>
  <c r="Y323" i="1"/>
  <c r="W323" i="1"/>
  <c r="X323" i="1" s="1"/>
  <c r="T323" i="1"/>
  <c r="U323" i="1" s="1"/>
  <c r="Q323" i="1"/>
  <c r="M323" i="1"/>
  <c r="K323" i="1"/>
  <c r="L323" i="1" s="1"/>
  <c r="H323" i="1"/>
  <c r="I323" i="1" s="1"/>
  <c r="E323" i="1"/>
  <c r="F323" i="1" s="1"/>
  <c r="BA322" i="1"/>
  <c r="BA320" i="1" s="1"/>
  <c r="BB320" i="1" s="1"/>
  <c r="AX322" i="1"/>
  <c r="AU322" i="1"/>
  <c r="AU320" i="1" s="1"/>
  <c r="AL322" i="1"/>
  <c r="AI322" i="1"/>
  <c r="AF322" i="1"/>
  <c r="W322" i="1"/>
  <c r="W320" i="1" s="1"/>
  <c r="X320" i="1" s="1"/>
  <c r="T322" i="1"/>
  <c r="Q322" i="1"/>
  <c r="Q320" i="1" s="1"/>
  <c r="K322" i="1"/>
  <c r="K320" i="1" s="1"/>
  <c r="L320" i="1" s="1"/>
  <c r="H322" i="1"/>
  <c r="H320" i="1" s="1"/>
  <c r="I320" i="1" s="1"/>
  <c r="E322" i="1"/>
  <c r="E320" i="1" s="1"/>
  <c r="BN321" i="1"/>
  <c r="BD321" i="1"/>
  <c r="BC321" i="1"/>
  <c r="BC322" i="1" s="1"/>
  <c r="BB321" i="1"/>
  <c r="AY321" i="1"/>
  <c r="AV321" i="1"/>
  <c r="AO321" i="1"/>
  <c r="AN321" i="1"/>
  <c r="AN322" i="1" s="1"/>
  <c r="AM321" i="1"/>
  <c r="AJ321" i="1"/>
  <c r="AG321" i="1"/>
  <c r="Z321" i="1"/>
  <c r="Y321" i="1"/>
  <c r="Y322" i="1" s="1"/>
  <c r="X321" i="1"/>
  <c r="U321" i="1"/>
  <c r="R321" i="1"/>
  <c r="N321" i="1"/>
  <c r="M321" i="1"/>
  <c r="M322" i="1" s="1"/>
  <c r="L321" i="1"/>
  <c r="I321" i="1"/>
  <c r="F321" i="1"/>
  <c r="BM320" i="1"/>
  <c r="BN320" i="1" s="1"/>
  <c r="BC320" i="1"/>
  <c r="AX320" i="1"/>
  <c r="AY320" i="1" s="1"/>
  <c r="AN320" i="1"/>
  <c r="BF320" i="1" s="1"/>
  <c r="AL320" i="1"/>
  <c r="AM320" i="1" s="1"/>
  <c r="AI320" i="1"/>
  <c r="AJ320" i="1" s="1"/>
  <c r="AF320" i="1"/>
  <c r="Y320" i="1"/>
  <c r="T320" i="1"/>
  <c r="U320" i="1" s="1"/>
  <c r="M320" i="1"/>
  <c r="BA319" i="1"/>
  <c r="BA317" i="1" s="1"/>
  <c r="BB317" i="1" s="1"/>
  <c r="AX319" i="1"/>
  <c r="AX317" i="1" s="1"/>
  <c r="AY317" i="1" s="1"/>
  <c r="AU319" i="1"/>
  <c r="AU317" i="1" s="1"/>
  <c r="AL319" i="1"/>
  <c r="AL317" i="1" s="1"/>
  <c r="AM317" i="1" s="1"/>
  <c r="AI319" i="1"/>
  <c r="AI317" i="1" s="1"/>
  <c r="AJ317" i="1" s="1"/>
  <c r="AF319" i="1"/>
  <c r="AF317" i="1" s="1"/>
  <c r="W319" i="1"/>
  <c r="W317" i="1" s="1"/>
  <c r="X317" i="1" s="1"/>
  <c r="T319" i="1"/>
  <c r="T317" i="1" s="1"/>
  <c r="U317" i="1" s="1"/>
  <c r="Q319" i="1"/>
  <c r="Q317" i="1" s="1"/>
  <c r="K319" i="1"/>
  <c r="K317" i="1" s="1"/>
  <c r="L317" i="1" s="1"/>
  <c r="H319" i="1"/>
  <c r="H317" i="1" s="1"/>
  <c r="I317" i="1" s="1"/>
  <c r="E319" i="1"/>
  <c r="E317" i="1" s="1"/>
  <c r="BN318" i="1"/>
  <c r="BD318" i="1"/>
  <c r="BC318" i="1"/>
  <c r="BC319" i="1" s="1"/>
  <c r="BB318" i="1"/>
  <c r="AY318" i="1"/>
  <c r="AV318" i="1"/>
  <c r="AO318" i="1"/>
  <c r="AN318" i="1"/>
  <c r="AN319" i="1" s="1"/>
  <c r="AM318" i="1"/>
  <c r="AJ318" i="1"/>
  <c r="AG318" i="1"/>
  <c r="Z318" i="1"/>
  <c r="Y318" i="1"/>
  <c r="Y319" i="1" s="1"/>
  <c r="X318" i="1"/>
  <c r="U318" i="1"/>
  <c r="R318" i="1"/>
  <c r="N318" i="1"/>
  <c r="M318" i="1"/>
  <c r="M319" i="1" s="1"/>
  <c r="L318" i="1"/>
  <c r="I318" i="1"/>
  <c r="F318" i="1"/>
  <c r="BM317" i="1"/>
  <c r="BN317" i="1" s="1"/>
  <c r="BC317" i="1"/>
  <c r="AN317" i="1"/>
  <c r="Y317" i="1"/>
  <c r="M317" i="1"/>
  <c r="BA316" i="1"/>
  <c r="AX316" i="1"/>
  <c r="AU316" i="1"/>
  <c r="AL316" i="1"/>
  <c r="AI316" i="1"/>
  <c r="AF316" i="1"/>
  <c r="W316" i="1"/>
  <c r="T316" i="1"/>
  <c r="Q316" i="1"/>
  <c r="K316" i="1"/>
  <c r="H316" i="1"/>
  <c r="E316" i="1"/>
  <c r="BN315" i="1"/>
  <c r="BC315" i="1"/>
  <c r="BC316" i="1" s="1"/>
  <c r="BA315" i="1"/>
  <c r="BB315" i="1" s="1"/>
  <c r="AX315" i="1"/>
  <c r="AY315" i="1" s="1"/>
  <c r="AU315" i="1"/>
  <c r="AN315" i="1"/>
  <c r="AN316" i="1" s="1"/>
  <c r="AL315" i="1"/>
  <c r="AI315" i="1"/>
  <c r="AJ315" i="1" s="1"/>
  <c r="AF315" i="1"/>
  <c r="Y315" i="1"/>
  <c r="Y316" i="1" s="1"/>
  <c r="W315" i="1"/>
  <c r="X315" i="1" s="1"/>
  <c r="T315" i="1"/>
  <c r="U315" i="1" s="1"/>
  <c r="Q315" i="1"/>
  <c r="Q314" i="1" s="1"/>
  <c r="M315" i="1"/>
  <c r="K315" i="1"/>
  <c r="L315" i="1" s="1"/>
  <c r="H315" i="1"/>
  <c r="I315" i="1" s="1"/>
  <c r="E315" i="1"/>
  <c r="BN314" i="1"/>
  <c r="BC314" i="1"/>
  <c r="AN314" i="1"/>
  <c r="Y314" i="1"/>
  <c r="M314" i="1"/>
  <c r="BC313" i="1"/>
  <c r="AN313" i="1"/>
  <c r="Y313" i="1"/>
  <c r="M313" i="1"/>
  <c r="BN312" i="1"/>
  <c r="BC312" i="1"/>
  <c r="BA312" i="1"/>
  <c r="BB312" i="1" s="1"/>
  <c r="AX312" i="1"/>
  <c r="AY312" i="1" s="1"/>
  <c r="AU312" i="1"/>
  <c r="AN312" i="1"/>
  <c r="BF312" i="1" s="1"/>
  <c r="AL312" i="1"/>
  <c r="AM312" i="1" s="1"/>
  <c r="AI312" i="1"/>
  <c r="AJ312" i="1" s="1"/>
  <c r="AF312" i="1"/>
  <c r="Y312" i="1"/>
  <c r="W312" i="1"/>
  <c r="X312" i="1" s="1"/>
  <c r="T312" i="1"/>
  <c r="U312" i="1" s="1"/>
  <c r="Q312" i="1"/>
  <c r="M312" i="1"/>
  <c r="K312" i="1"/>
  <c r="L312" i="1" s="1"/>
  <c r="H312" i="1"/>
  <c r="I312" i="1" s="1"/>
  <c r="E312" i="1"/>
  <c r="BL311" i="1"/>
  <c r="BL310" i="1" s="1"/>
  <c r="AZ311" i="1"/>
  <c r="AW311" i="1"/>
  <c r="AT311" i="1"/>
  <c r="AT310" i="1" s="1"/>
  <c r="AK311" i="1"/>
  <c r="AH311" i="1"/>
  <c r="AE311" i="1"/>
  <c r="V311" i="1"/>
  <c r="V310" i="1" s="1"/>
  <c r="S311" i="1"/>
  <c r="P311" i="1"/>
  <c r="P310" i="1" s="1"/>
  <c r="J311" i="1"/>
  <c r="G311" i="1"/>
  <c r="D311" i="1"/>
  <c r="AZ310" i="1"/>
  <c r="BN309" i="1"/>
  <c r="BC309" i="1"/>
  <c r="BA309" i="1"/>
  <c r="BB309" i="1" s="1"/>
  <c r="AX309" i="1"/>
  <c r="AY309" i="1" s="1"/>
  <c r="AU309" i="1"/>
  <c r="AN309" i="1"/>
  <c r="BF309" i="1" s="1"/>
  <c r="AL309" i="1"/>
  <c r="AM309" i="1" s="1"/>
  <c r="AI309" i="1"/>
  <c r="AJ309" i="1" s="1"/>
  <c r="AF309" i="1"/>
  <c r="Y309" i="1"/>
  <c r="W309" i="1"/>
  <c r="X309" i="1" s="1"/>
  <c r="T309" i="1"/>
  <c r="U309" i="1" s="1"/>
  <c r="Q309" i="1"/>
  <c r="M309" i="1"/>
  <c r="AB309" i="1" s="1"/>
  <c r="AQ309" i="1" s="1"/>
  <c r="BI309" i="1" s="1"/>
  <c r="K309" i="1"/>
  <c r="L309" i="1" s="1"/>
  <c r="H309" i="1"/>
  <c r="I309" i="1" s="1"/>
  <c r="E309" i="1"/>
  <c r="F309" i="1" s="1"/>
  <c r="BN308" i="1"/>
  <c r="BD308" i="1"/>
  <c r="BC308" i="1"/>
  <c r="BB308" i="1"/>
  <c r="AY308" i="1"/>
  <c r="AV308" i="1"/>
  <c r="AO308" i="1"/>
  <c r="AN308" i="1"/>
  <c r="AM308" i="1"/>
  <c r="AJ308" i="1"/>
  <c r="AG308" i="1"/>
  <c r="Z308" i="1"/>
  <c r="Y308" i="1"/>
  <c r="X308" i="1"/>
  <c r="U308" i="1"/>
  <c r="R308" i="1"/>
  <c r="N308" i="1"/>
  <c r="M308" i="1"/>
  <c r="L308" i="1"/>
  <c r="I308" i="1"/>
  <c r="F308" i="1"/>
  <c r="BP308" i="1" s="1"/>
  <c r="BN307" i="1"/>
  <c r="BA307" i="1"/>
  <c r="AZ307" i="1"/>
  <c r="AX307" i="1"/>
  <c r="AW307" i="1"/>
  <c r="AU307" i="1"/>
  <c r="AT307" i="1"/>
  <c r="AL307" i="1"/>
  <c r="AK307" i="1"/>
  <c r="AI307" i="1"/>
  <c r="AH307" i="1"/>
  <c r="AF307" i="1"/>
  <c r="AE307" i="1"/>
  <c r="W307" i="1"/>
  <c r="V307" i="1"/>
  <c r="T307" i="1"/>
  <c r="S307" i="1"/>
  <c r="Q307" i="1"/>
  <c r="P307" i="1"/>
  <c r="K307" i="1"/>
  <c r="J307" i="1"/>
  <c r="H307" i="1"/>
  <c r="G307" i="1"/>
  <c r="E307" i="1"/>
  <c r="D307" i="1"/>
  <c r="BN306" i="1"/>
  <c r="BD306" i="1"/>
  <c r="BC306" i="1"/>
  <c r="BB306" i="1"/>
  <c r="AY306" i="1"/>
  <c r="AV306" i="1"/>
  <c r="AO306" i="1"/>
  <c r="AN306" i="1"/>
  <c r="AM306" i="1"/>
  <c r="AJ306" i="1"/>
  <c r="AG306" i="1"/>
  <c r="Z306" i="1"/>
  <c r="Y306" i="1"/>
  <c r="X306" i="1"/>
  <c r="U306" i="1"/>
  <c r="R306" i="1"/>
  <c r="N306" i="1"/>
  <c r="M306" i="1"/>
  <c r="L306" i="1"/>
  <c r="I306" i="1"/>
  <c r="F306" i="1"/>
  <c r="BP306" i="1" s="1"/>
  <c r="BN305" i="1"/>
  <c r="BA305" i="1"/>
  <c r="AZ305" i="1"/>
  <c r="AX305" i="1"/>
  <c r="AW305" i="1"/>
  <c r="AU305" i="1"/>
  <c r="AT305" i="1"/>
  <c r="AL305" i="1"/>
  <c r="AK305" i="1"/>
  <c r="AI305" i="1"/>
  <c r="AH305" i="1"/>
  <c r="AF305" i="1"/>
  <c r="AE305" i="1"/>
  <c r="W305" i="1"/>
  <c r="V305" i="1"/>
  <c r="T305" i="1"/>
  <c r="S305" i="1"/>
  <c r="Q305" i="1"/>
  <c r="P305" i="1"/>
  <c r="K305" i="1"/>
  <c r="J305" i="1"/>
  <c r="H305" i="1"/>
  <c r="G305" i="1"/>
  <c r="E305" i="1"/>
  <c r="D305" i="1"/>
  <c r="BN304" i="1"/>
  <c r="BD304" i="1"/>
  <c r="BC304" i="1"/>
  <c r="BB304" i="1"/>
  <c r="AY304" i="1"/>
  <c r="AV304" i="1"/>
  <c r="AO304" i="1"/>
  <c r="AN304" i="1"/>
  <c r="AM304" i="1"/>
  <c r="AJ304" i="1"/>
  <c r="AG304" i="1"/>
  <c r="Z304" i="1"/>
  <c r="Y304" i="1"/>
  <c r="X304" i="1"/>
  <c r="U304" i="1"/>
  <c r="R304" i="1"/>
  <c r="N304" i="1"/>
  <c r="M304" i="1"/>
  <c r="L304" i="1"/>
  <c r="I304" i="1"/>
  <c r="F304" i="1"/>
  <c r="BP304" i="1" s="1"/>
  <c r="BN303" i="1"/>
  <c r="BA303" i="1"/>
  <c r="AZ303" i="1"/>
  <c r="AX303" i="1"/>
  <c r="AW303" i="1"/>
  <c r="AU303" i="1"/>
  <c r="AU301" i="1" s="1"/>
  <c r="AT303" i="1"/>
  <c r="AL303" i="1"/>
  <c r="AK303" i="1"/>
  <c r="AI303" i="1"/>
  <c r="AH303" i="1"/>
  <c r="AF303" i="1"/>
  <c r="AE303" i="1"/>
  <c r="W303" i="1"/>
  <c r="V303" i="1"/>
  <c r="T303" i="1"/>
  <c r="S303" i="1"/>
  <c r="Q303" i="1"/>
  <c r="P303" i="1"/>
  <c r="K303" i="1"/>
  <c r="J303" i="1"/>
  <c r="H303" i="1"/>
  <c r="G303" i="1"/>
  <c r="E303" i="1"/>
  <c r="D303" i="1"/>
  <c r="BN302" i="1"/>
  <c r="BA302" i="1"/>
  <c r="AZ302" i="1"/>
  <c r="AX302" i="1"/>
  <c r="AW302" i="1"/>
  <c r="AU302" i="1"/>
  <c r="AT302" i="1"/>
  <c r="AL302" i="1"/>
  <c r="AK302" i="1"/>
  <c r="AI302" i="1"/>
  <c r="AH302" i="1"/>
  <c r="AF302" i="1"/>
  <c r="AO302" i="1" s="1"/>
  <c r="AE302" i="1"/>
  <c r="W302" i="1"/>
  <c r="V302" i="1"/>
  <c r="T302" i="1"/>
  <c r="S302" i="1"/>
  <c r="Q302" i="1"/>
  <c r="P302" i="1"/>
  <c r="K302" i="1"/>
  <c r="J302" i="1"/>
  <c r="H302" i="1"/>
  <c r="G302" i="1"/>
  <c r="E302" i="1"/>
  <c r="D302" i="1"/>
  <c r="BM300" i="1"/>
  <c r="BN300" i="1" s="1"/>
  <c r="BC300" i="1"/>
  <c r="AN300" i="1"/>
  <c r="Y300" i="1"/>
  <c r="M300" i="1"/>
  <c r="BN299" i="1"/>
  <c r="BF299" i="1"/>
  <c r="BC299" i="1"/>
  <c r="BA299" i="1"/>
  <c r="AX299" i="1"/>
  <c r="AY299" i="1" s="1"/>
  <c r="AU299" i="1"/>
  <c r="AN299" i="1"/>
  <c r="AL299" i="1"/>
  <c r="AJ299" i="1"/>
  <c r="D21" i="3" s="1"/>
  <c r="D23" i="3" s="1"/>
  <c r="AF299" i="1"/>
  <c r="AG299" i="1" s="1"/>
  <c r="Y299" i="1"/>
  <c r="W299" i="1"/>
  <c r="X299" i="1" s="1"/>
  <c r="T299" i="1"/>
  <c r="U299" i="1" s="1"/>
  <c r="Q299" i="1"/>
  <c r="M299" i="1"/>
  <c r="K299" i="1"/>
  <c r="H299" i="1"/>
  <c r="E299" i="1"/>
  <c r="BN298" i="1"/>
  <c r="BC298" i="1"/>
  <c r="BA298" i="1"/>
  <c r="BB298" i="1" s="1"/>
  <c r="AX298" i="1"/>
  <c r="AY298" i="1" s="1"/>
  <c r="AU298" i="1"/>
  <c r="AN298" i="1"/>
  <c r="BF298" i="1" s="1"/>
  <c r="AL298" i="1"/>
  <c r="AM298" i="1" s="1"/>
  <c r="AJ298" i="1"/>
  <c r="D17" i="3" s="1"/>
  <c r="D19" i="3" s="1"/>
  <c r="AF298" i="1"/>
  <c r="Y298" i="1"/>
  <c r="W298" i="1"/>
  <c r="X298" i="1" s="1"/>
  <c r="T298" i="1"/>
  <c r="U298" i="1" s="1"/>
  <c r="Q298" i="1"/>
  <c r="M298" i="1"/>
  <c r="K298" i="1"/>
  <c r="L298" i="1" s="1"/>
  <c r="H298" i="1"/>
  <c r="I298" i="1" s="1"/>
  <c r="E298" i="1"/>
  <c r="BN297" i="1"/>
  <c r="BC297" i="1"/>
  <c r="BA297" i="1"/>
  <c r="AX297" i="1"/>
  <c r="AY297" i="1" s="1"/>
  <c r="AU297" i="1"/>
  <c r="AV297" i="1" s="1"/>
  <c r="AN297" i="1"/>
  <c r="BF297" i="1" s="1"/>
  <c r="AL297" i="1"/>
  <c r="AI297" i="1"/>
  <c r="AF297" i="1"/>
  <c r="AG297" i="1" s="1"/>
  <c r="Y297" i="1"/>
  <c r="W297" i="1"/>
  <c r="T297" i="1"/>
  <c r="U297" i="1" s="1"/>
  <c r="Q297" i="1"/>
  <c r="R297" i="1" s="1"/>
  <c r="M297" i="1"/>
  <c r="K297" i="1"/>
  <c r="L297" i="1" s="1"/>
  <c r="H297" i="1"/>
  <c r="I297" i="1" s="1"/>
  <c r="E297" i="1"/>
  <c r="BN296" i="1"/>
  <c r="BC296" i="1"/>
  <c r="BA296" i="1"/>
  <c r="BB296" i="1" s="1"/>
  <c r="AX296" i="1"/>
  <c r="AY296" i="1" s="1"/>
  <c r="AU296" i="1"/>
  <c r="AN296" i="1"/>
  <c r="BF296" i="1" s="1"/>
  <c r="AL296" i="1"/>
  <c r="AM296" i="1" s="1"/>
  <c r="AI296" i="1"/>
  <c r="AF296" i="1"/>
  <c r="Y296" i="1"/>
  <c r="W296" i="1"/>
  <c r="X296" i="1" s="1"/>
  <c r="T296" i="1"/>
  <c r="U296" i="1" s="1"/>
  <c r="Q296" i="1"/>
  <c r="M296" i="1"/>
  <c r="K296" i="1"/>
  <c r="L296" i="1" s="1"/>
  <c r="H296" i="1"/>
  <c r="I296" i="1" s="1"/>
  <c r="E296" i="1"/>
  <c r="BM295" i="1"/>
  <c r="BN295" i="1" s="1"/>
  <c r="BN294" i="1"/>
  <c r="BC294" i="1"/>
  <c r="BA294" i="1"/>
  <c r="BB294" i="1" s="1"/>
  <c r="AX294" i="1"/>
  <c r="AY294" i="1" s="1"/>
  <c r="AU294" i="1"/>
  <c r="AN294" i="1"/>
  <c r="BF294" i="1" s="1"/>
  <c r="AL294" i="1"/>
  <c r="AL293" i="1" s="1"/>
  <c r="AI294" i="1"/>
  <c r="AJ294" i="1" s="1"/>
  <c r="AF294" i="1"/>
  <c r="Y294" i="1"/>
  <c r="W294" i="1"/>
  <c r="X294" i="1" s="1"/>
  <c r="T294" i="1"/>
  <c r="U294" i="1" s="1"/>
  <c r="Q294" i="1"/>
  <c r="M294" i="1"/>
  <c r="K294" i="1"/>
  <c r="L294" i="1" s="1"/>
  <c r="H294" i="1"/>
  <c r="I294" i="1" s="1"/>
  <c r="E294" i="1"/>
  <c r="BM293" i="1"/>
  <c r="BL293" i="1"/>
  <c r="AZ293" i="1"/>
  <c r="AW293" i="1"/>
  <c r="AT293" i="1"/>
  <c r="AK293" i="1"/>
  <c r="AH293" i="1"/>
  <c r="AE293" i="1"/>
  <c r="V293" i="1"/>
  <c r="S293" i="1"/>
  <c r="P293" i="1"/>
  <c r="J293" i="1"/>
  <c r="G293" i="1"/>
  <c r="E293" i="1"/>
  <c r="D293" i="1"/>
  <c r="BN292" i="1"/>
  <c r="BD292" i="1"/>
  <c r="BC292" i="1"/>
  <c r="BB292" i="1"/>
  <c r="AY292" i="1"/>
  <c r="AV292" i="1"/>
  <c r="AO292" i="1"/>
  <c r="AN292" i="1"/>
  <c r="AM292" i="1"/>
  <c r="AJ292" i="1"/>
  <c r="AG292" i="1"/>
  <c r="Z292" i="1"/>
  <c r="Y292" i="1"/>
  <c r="X292" i="1"/>
  <c r="U292" i="1"/>
  <c r="R292" i="1"/>
  <c r="N292" i="1"/>
  <c r="M292" i="1"/>
  <c r="L292" i="1"/>
  <c r="I292" i="1"/>
  <c r="F292" i="1"/>
  <c r="BP292" i="1" s="1"/>
  <c r="BM291" i="1"/>
  <c r="BL291" i="1"/>
  <c r="BA291" i="1"/>
  <c r="AZ291" i="1"/>
  <c r="AX291" i="1"/>
  <c r="AW291" i="1"/>
  <c r="AU291" i="1"/>
  <c r="AT291" i="1"/>
  <c r="AL291" i="1"/>
  <c r="AK291" i="1"/>
  <c r="AI291" i="1"/>
  <c r="AH291" i="1"/>
  <c r="AF291" i="1"/>
  <c r="AE291" i="1"/>
  <c r="W291" i="1"/>
  <c r="V291" i="1"/>
  <c r="T291" i="1"/>
  <c r="S291" i="1"/>
  <c r="Q291" i="1"/>
  <c r="P291" i="1"/>
  <c r="K291" i="1"/>
  <c r="J291" i="1"/>
  <c r="H291" i="1"/>
  <c r="G291" i="1"/>
  <c r="E291" i="1"/>
  <c r="N291" i="1" s="1"/>
  <c r="D291" i="1"/>
  <c r="BN290" i="1"/>
  <c r="BD290" i="1"/>
  <c r="BC290" i="1"/>
  <c r="BB290" i="1"/>
  <c r="AY290" i="1"/>
  <c r="AV290" i="1"/>
  <c r="AO290" i="1"/>
  <c r="AN290" i="1"/>
  <c r="AM290" i="1"/>
  <c r="AJ290" i="1"/>
  <c r="AG290" i="1"/>
  <c r="Z290" i="1"/>
  <c r="Y290" i="1"/>
  <c r="X290" i="1"/>
  <c r="U290" i="1"/>
  <c r="R290" i="1"/>
  <c r="N290" i="1"/>
  <c r="M290" i="1"/>
  <c r="L290" i="1"/>
  <c r="I290" i="1"/>
  <c r="F290" i="1"/>
  <c r="BP290" i="1" s="1"/>
  <c r="BN289" i="1"/>
  <c r="BC289" i="1"/>
  <c r="BA289" i="1"/>
  <c r="BB289" i="1" s="1"/>
  <c r="AX289" i="1"/>
  <c r="AY289" i="1" s="1"/>
  <c r="AU289" i="1"/>
  <c r="AN289" i="1"/>
  <c r="BF289" i="1" s="1"/>
  <c r="AL289" i="1"/>
  <c r="AM289" i="1" s="1"/>
  <c r="AI289" i="1"/>
  <c r="AJ289" i="1" s="1"/>
  <c r="AF289" i="1"/>
  <c r="Y289" i="1"/>
  <c r="W289" i="1"/>
  <c r="X289" i="1" s="1"/>
  <c r="T289" i="1"/>
  <c r="U289" i="1" s="1"/>
  <c r="Q289" i="1"/>
  <c r="M289" i="1"/>
  <c r="K289" i="1"/>
  <c r="L289" i="1" s="1"/>
  <c r="H289" i="1"/>
  <c r="I289" i="1" s="1"/>
  <c r="E289" i="1"/>
  <c r="F289" i="1" s="1"/>
  <c r="BN288" i="1"/>
  <c r="BC288" i="1"/>
  <c r="BA288" i="1"/>
  <c r="BB288" i="1" s="1"/>
  <c r="AX288" i="1"/>
  <c r="AY288" i="1" s="1"/>
  <c r="AU288" i="1"/>
  <c r="AN288" i="1"/>
  <c r="BF288" i="1" s="1"/>
  <c r="AL288" i="1"/>
  <c r="AM288" i="1" s="1"/>
  <c r="AI288" i="1"/>
  <c r="AJ288" i="1" s="1"/>
  <c r="AF288" i="1"/>
  <c r="Y288" i="1"/>
  <c r="W288" i="1"/>
  <c r="X288" i="1" s="1"/>
  <c r="T288" i="1"/>
  <c r="U288" i="1" s="1"/>
  <c r="Q288" i="1"/>
  <c r="M288" i="1"/>
  <c r="K288" i="1"/>
  <c r="L288" i="1" s="1"/>
  <c r="H288" i="1"/>
  <c r="I288" i="1" s="1"/>
  <c r="E288" i="1"/>
  <c r="BN287" i="1"/>
  <c r="BC287" i="1"/>
  <c r="BA287" i="1"/>
  <c r="BB287" i="1" s="1"/>
  <c r="AX287" i="1"/>
  <c r="AY287" i="1" s="1"/>
  <c r="AU287" i="1"/>
  <c r="AN287" i="1"/>
  <c r="BF287" i="1" s="1"/>
  <c r="AL287" i="1"/>
  <c r="AM287" i="1" s="1"/>
  <c r="AI287" i="1"/>
  <c r="AJ287" i="1" s="1"/>
  <c r="AF287" i="1"/>
  <c r="Y287" i="1"/>
  <c r="W287" i="1"/>
  <c r="X287" i="1" s="1"/>
  <c r="T287" i="1"/>
  <c r="U287" i="1" s="1"/>
  <c r="Q287" i="1"/>
  <c r="M287" i="1"/>
  <c r="K287" i="1"/>
  <c r="L287" i="1" s="1"/>
  <c r="H287" i="1"/>
  <c r="I287" i="1" s="1"/>
  <c r="E287" i="1"/>
  <c r="N287" i="1" s="1"/>
  <c r="BN286" i="1"/>
  <c r="BC286" i="1"/>
  <c r="BA286" i="1"/>
  <c r="BB286" i="1" s="1"/>
  <c r="AX286" i="1"/>
  <c r="AY286" i="1" s="1"/>
  <c r="AU286" i="1"/>
  <c r="AV286" i="1" s="1"/>
  <c r="AN286" i="1"/>
  <c r="BF286" i="1" s="1"/>
  <c r="AL286" i="1"/>
  <c r="AM286" i="1" s="1"/>
  <c r="AI286" i="1"/>
  <c r="AJ286" i="1" s="1"/>
  <c r="AF286" i="1"/>
  <c r="AG286" i="1" s="1"/>
  <c r="Y286" i="1"/>
  <c r="W286" i="1"/>
  <c r="X286" i="1" s="1"/>
  <c r="T286" i="1"/>
  <c r="U286" i="1" s="1"/>
  <c r="Q286" i="1"/>
  <c r="R286" i="1" s="1"/>
  <c r="M286" i="1"/>
  <c r="K286" i="1"/>
  <c r="L286" i="1" s="1"/>
  <c r="H286" i="1"/>
  <c r="I286" i="1" s="1"/>
  <c r="E286" i="1"/>
  <c r="BN285" i="1"/>
  <c r="BC285" i="1"/>
  <c r="BA285" i="1"/>
  <c r="BB285" i="1" s="1"/>
  <c r="AX285" i="1"/>
  <c r="AY285" i="1" s="1"/>
  <c r="AU285" i="1"/>
  <c r="AN285" i="1"/>
  <c r="BF285" i="1" s="1"/>
  <c r="AL285" i="1"/>
  <c r="AM285" i="1" s="1"/>
  <c r="AI285" i="1"/>
  <c r="AJ285" i="1" s="1"/>
  <c r="AF285" i="1"/>
  <c r="Y285" i="1"/>
  <c r="W285" i="1"/>
  <c r="X285" i="1" s="1"/>
  <c r="T285" i="1"/>
  <c r="U285" i="1" s="1"/>
  <c r="Q285" i="1"/>
  <c r="M285" i="1"/>
  <c r="K285" i="1"/>
  <c r="L285" i="1" s="1"/>
  <c r="H285" i="1"/>
  <c r="E285" i="1"/>
  <c r="F285" i="1" s="1"/>
  <c r="BM284" i="1"/>
  <c r="BM283" i="1" s="1"/>
  <c r="BM282" i="1" s="1"/>
  <c r="BL284" i="1"/>
  <c r="AZ284" i="1"/>
  <c r="AW284" i="1"/>
  <c r="AT284" i="1"/>
  <c r="AL284" i="1"/>
  <c r="AK284" i="1"/>
  <c r="AK283" i="1" s="1"/>
  <c r="AH284" i="1"/>
  <c r="AE284" i="1"/>
  <c r="V284" i="1"/>
  <c r="S284" i="1"/>
  <c r="P284" i="1"/>
  <c r="J284" i="1"/>
  <c r="G284" i="1"/>
  <c r="G283" i="1" s="1"/>
  <c r="D284" i="1"/>
  <c r="BN281" i="1"/>
  <c r="BC281" i="1"/>
  <c r="BA281" i="1"/>
  <c r="BB281" i="1" s="1"/>
  <c r="AX281" i="1"/>
  <c r="AY281" i="1" s="1"/>
  <c r="AU281" i="1"/>
  <c r="AN281" i="1"/>
  <c r="BF281" i="1" s="1"/>
  <c r="AL281" i="1"/>
  <c r="AM281" i="1" s="1"/>
  <c r="AI281" i="1"/>
  <c r="AJ281" i="1" s="1"/>
  <c r="AF281" i="1"/>
  <c r="Y281" i="1"/>
  <c r="W281" i="1"/>
  <c r="X281" i="1" s="1"/>
  <c r="T281" i="1"/>
  <c r="U281" i="1" s="1"/>
  <c r="Q281" i="1"/>
  <c r="M281" i="1"/>
  <c r="AB281" i="1" s="1"/>
  <c r="AQ281" i="1" s="1"/>
  <c r="BI281" i="1" s="1"/>
  <c r="K281" i="1"/>
  <c r="L281" i="1" s="1"/>
  <c r="H281" i="1"/>
  <c r="I281" i="1" s="1"/>
  <c r="E281" i="1"/>
  <c r="F281" i="1" s="1"/>
  <c r="BN280" i="1"/>
  <c r="BC280" i="1"/>
  <c r="BA280" i="1"/>
  <c r="BB280" i="1" s="1"/>
  <c r="AX280" i="1"/>
  <c r="AY280" i="1" s="1"/>
  <c r="AU280" i="1"/>
  <c r="AV280" i="1" s="1"/>
  <c r="AN280" i="1"/>
  <c r="BF280" i="1" s="1"/>
  <c r="AL280" i="1"/>
  <c r="AM280" i="1" s="1"/>
  <c r="AI280" i="1"/>
  <c r="AJ280" i="1" s="1"/>
  <c r="AF280" i="1"/>
  <c r="AG280" i="1" s="1"/>
  <c r="Y280" i="1"/>
  <c r="W280" i="1"/>
  <c r="X280" i="1" s="1"/>
  <c r="T280" i="1"/>
  <c r="U280" i="1" s="1"/>
  <c r="Q280" i="1"/>
  <c r="R280" i="1" s="1"/>
  <c r="M280" i="1"/>
  <c r="K280" i="1"/>
  <c r="L280" i="1" s="1"/>
  <c r="H280" i="1"/>
  <c r="I280" i="1" s="1"/>
  <c r="E280" i="1"/>
  <c r="BN279" i="1"/>
  <c r="BD279" i="1"/>
  <c r="BC279" i="1"/>
  <c r="BB279" i="1"/>
  <c r="AY279" i="1"/>
  <c r="AV279" i="1"/>
  <c r="AO279" i="1"/>
  <c r="AN279" i="1"/>
  <c r="AM279" i="1"/>
  <c r="AJ279" i="1"/>
  <c r="AG279" i="1"/>
  <c r="Z279" i="1"/>
  <c r="Y279" i="1"/>
  <c r="X279" i="1"/>
  <c r="U279" i="1"/>
  <c r="R279" i="1"/>
  <c r="N279" i="1"/>
  <c r="M279" i="1"/>
  <c r="L279" i="1"/>
  <c r="I279" i="1"/>
  <c r="F279" i="1"/>
  <c r="BP279" i="1" s="1"/>
  <c r="BN278" i="1"/>
  <c r="BC278" i="1"/>
  <c r="BA278" i="1"/>
  <c r="BB278" i="1" s="1"/>
  <c r="AX278" i="1"/>
  <c r="AY278" i="1" s="1"/>
  <c r="AU278" i="1"/>
  <c r="AN278" i="1"/>
  <c r="BF278" i="1" s="1"/>
  <c r="AL278" i="1"/>
  <c r="AI278" i="1"/>
  <c r="AJ278" i="1" s="1"/>
  <c r="AF278" i="1"/>
  <c r="Y278" i="1"/>
  <c r="W278" i="1"/>
  <c r="X278" i="1" s="1"/>
  <c r="T278" i="1"/>
  <c r="U278" i="1" s="1"/>
  <c r="Q278" i="1"/>
  <c r="M278" i="1"/>
  <c r="K278" i="1"/>
  <c r="L278" i="1" s="1"/>
  <c r="H278" i="1"/>
  <c r="I278" i="1" s="1"/>
  <c r="E278" i="1"/>
  <c r="BN277" i="1"/>
  <c r="BC277" i="1"/>
  <c r="BA277" i="1"/>
  <c r="BB277" i="1" s="1"/>
  <c r="AX277" i="1"/>
  <c r="AY277" i="1" s="1"/>
  <c r="AU277" i="1"/>
  <c r="AN277" i="1"/>
  <c r="BF277" i="1" s="1"/>
  <c r="AL277" i="1"/>
  <c r="AM277" i="1" s="1"/>
  <c r="AF277" i="1"/>
  <c r="Y277" i="1"/>
  <c r="W277" i="1"/>
  <c r="X277" i="1" s="1"/>
  <c r="T277" i="1"/>
  <c r="U277" i="1" s="1"/>
  <c r="Q277" i="1"/>
  <c r="M277" i="1"/>
  <c r="K277" i="1"/>
  <c r="L277" i="1" s="1"/>
  <c r="H277" i="1"/>
  <c r="E277" i="1"/>
  <c r="BM276" i="1"/>
  <c r="BM274" i="1" s="1"/>
  <c r="BM273" i="1" s="1"/>
  <c r="BL276" i="1"/>
  <c r="BL274" i="1" s="1"/>
  <c r="AZ276" i="1"/>
  <c r="AW276" i="1"/>
  <c r="AW274" i="1" s="1"/>
  <c r="AW273" i="1" s="1"/>
  <c r="AT276" i="1"/>
  <c r="AT274" i="1" s="1"/>
  <c r="AK276" i="1"/>
  <c r="AK274" i="1" s="1"/>
  <c r="AK273" i="1" s="1"/>
  <c r="AH276" i="1"/>
  <c r="AH274" i="1" s="1"/>
  <c r="AE276" i="1"/>
  <c r="AE274" i="1" s="1"/>
  <c r="AE273" i="1" s="1"/>
  <c r="V276" i="1"/>
  <c r="V274" i="1" s="1"/>
  <c r="S276" i="1"/>
  <c r="P276" i="1"/>
  <c r="P274" i="1" s="1"/>
  <c r="J276" i="1"/>
  <c r="J274" i="1" s="1"/>
  <c r="G276" i="1"/>
  <c r="G274" i="1" s="1"/>
  <c r="G273" i="1" s="1"/>
  <c r="D276" i="1"/>
  <c r="D274" i="1" s="1"/>
  <c r="BN275" i="1"/>
  <c r="BC275" i="1"/>
  <c r="BA275" i="1"/>
  <c r="BB275" i="1" s="1"/>
  <c r="AX275" i="1"/>
  <c r="AY275" i="1" s="1"/>
  <c r="AU275" i="1"/>
  <c r="AN275" i="1"/>
  <c r="BF275" i="1" s="1"/>
  <c r="AL275" i="1"/>
  <c r="AM275" i="1" s="1"/>
  <c r="AJ275" i="1"/>
  <c r="AF275" i="1"/>
  <c r="Y275" i="1"/>
  <c r="W275" i="1"/>
  <c r="X275" i="1" s="1"/>
  <c r="T275" i="1"/>
  <c r="U275" i="1" s="1"/>
  <c r="Q275" i="1"/>
  <c r="M275" i="1"/>
  <c r="K275" i="1"/>
  <c r="L275" i="1" s="1"/>
  <c r="H275" i="1"/>
  <c r="I275" i="1" s="1"/>
  <c r="E275" i="1"/>
  <c r="AZ274" i="1"/>
  <c r="S274" i="1"/>
  <c r="S273" i="1" s="1"/>
  <c r="BI272" i="1"/>
  <c r="BF272" i="1"/>
  <c r="BC272" i="1"/>
  <c r="BA272" i="1"/>
  <c r="AX272" i="1"/>
  <c r="AU272" i="1"/>
  <c r="AQ272" i="1"/>
  <c r="AN272" i="1"/>
  <c r="AL272" i="1"/>
  <c r="AI272" i="1"/>
  <c r="BM272" i="1" s="1"/>
  <c r="BM270" i="1" s="1"/>
  <c r="BN270" i="1" s="1"/>
  <c r="AF272" i="1"/>
  <c r="AB272" i="1"/>
  <c r="Y272" i="1"/>
  <c r="W272" i="1"/>
  <c r="T272" i="1"/>
  <c r="Q272" i="1"/>
  <c r="M272" i="1"/>
  <c r="K272" i="1"/>
  <c r="H272" i="1"/>
  <c r="E272" i="1"/>
  <c r="BN271" i="1"/>
  <c r="BA271" i="1"/>
  <c r="BA270" i="1" s="1"/>
  <c r="BB270" i="1" s="1"/>
  <c r="AX271" i="1"/>
  <c r="AY271" i="1" s="1"/>
  <c r="AU271" i="1"/>
  <c r="AL271" i="1"/>
  <c r="AM271" i="1" s="1"/>
  <c r="AI271" i="1"/>
  <c r="AI270" i="1" s="1"/>
  <c r="AJ270" i="1" s="1"/>
  <c r="AF271" i="1"/>
  <c r="AG271" i="1" s="1"/>
  <c r="W271" i="1"/>
  <c r="T271" i="1"/>
  <c r="U271" i="1" s="1"/>
  <c r="Q271" i="1"/>
  <c r="K271" i="1"/>
  <c r="L271" i="1" s="1"/>
  <c r="H271" i="1"/>
  <c r="I271" i="1" s="1"/>
  <c r="E271" i="1"/>
  <c r="F271" i="1" s="1"/>
  <c r="BC270" i="1"/>
  <c r="AX270" i="1"/>
  <c r="AY270" i="1" s="1"/>
  <c r="AN270" i="1"/>
  <c r="Y270" i="1"/>
  <c r="M270" i="1"/>
  <c r="AB270" i="1" s="1"/>
  <c r="AQ270" i="1" s="1"/>
  <c r="BI270" i="1" s="1"/>
  <c r="BI269" i="1"/>
  <c r="BF269" i="1"/>
  <c r="BC269" i="1"/>
  <c r="BA269" i="1"/>
  <c r="AX269" i="1"/>
  <c r="AU269" i="1"/>
  <c r="AQ269" i="1"/>
  <c r="AN269" i="1"/>
  <c r="AL269" i="1"/>
  <c r="AI269" i="1"/>
  <c r="BM269" i="1" s="1"/>
  <c r="BM267" i="1" s="1"/>
  <c r="BN267" i="1" s="1"/>
  <c r="AF269" i="1"/>
  <c r="AB269" i="1"/>
  <c r="Y269" i="1"/>
  <c r="W269" i="1"/>
  <c r="T269" i="1"/>
  <c r="Q269" i="1"/>
  <c r="M269" i="1"/>
  <c r="K269" i="1"/>
  <c r="H269" i="1"/>
  <c r="E269" i="1"/>
  <c r="BN268" i="1"/>
  <c r="BA268" i="1"/>
  <c r="BB268" i="1" s="1"/>
  <c r="AX268" i="1"/>
  <c r="AY268" i="1" s="1"/>
  <c r="AU268" i="1"/>
  <c r="AL268" i="1"/>
  <c r="AM268" i="1" s="1"/>
  <c r="AI268" i="1"/>
  <c r="AJ268" i="1" s="1"/>
  <c r="AF268" i="1"/>
  <c r="AG268" i="1" s="1"/>
  <c r="W268" i="1"/>
  <c r="X268" i="1" s="1"/>
  <c r="T268" i="1"/>
  <c r="U268" i="1" s="1"/>
  <c r="Q268" i="1"/>
  <c r="K268" i="1"/>
  <c r="L268" i="1" s="1"/>
  <c r="H268" i="1"/>
  <c r="I268" i="1" s="1"/>
  <c r="E268" i="1"/>
  <c r="F268" i="1" s="1"/>
  <c r="BC267" i="1"/>
  <c r="AX267" i="1"/>
  <c r="AY267" i="1" s="1"/>
  <c r="AN267" i="1"/>
  <c r="BF267" i="1" s="1"/>
  <c r="AL267" i="1"/>
  <c r="AM267" i="1" s="1"/>
  <c r="Y267" i="1"/>
  <c r="M267" i="1"/>
  <c r="BI266" i="1"/>
  <c r="BF266" i="1"/>
  <c r="BC266" i="1"/>
  <c r="BA266" i="1"/>
  <c r="AX266" i="1"/>
  <c r="AU266" i="1"/>
  <c r="AQ266" i="1"/>
  <c r="AN266" i="1"/>
  <c r="AL266" i="1"/>
  <c r="AI266" i="1"/>
  <c r="AF266" i="1"/>
  <c r="AB266" i="1"/>
  <c r="Y266" i="1"/>
  <c r="W266" i="1"/>
  <c r="T266" i="1"/>
  <c r="Q266" i="1"/>
  <c r="M266" i="1"/>
  <c r="K266" i="1"/>
  <c r="H266" i="1"/>
  <c r="E266" i="1"/>
  <c r="BN265" i="1"/>
  <c r="BA265" i="1"/>
  <c r="BB265" i="1" s="1"/>
  <c r="AX265" i="1"/>
  <c r="AY265" i="1" s="1"/>
  <c r="AU265" i="1"/>
  <c r="AV265" i="1" s="1"/>
  <c r="AL265" i="1"/>
  <c r="AL264" i="1" s="1"/>
  <c r="AM264" i="1" s="1"/>
  <c r="AI265" i="1"/>
  <c r="AJ265" i="1" s="1"/>
  <c r="AF265" i="1"/>
  <c r="W265" i="1"/>
  <c r="X265" i="1" s="1"/>
  <c r="T265" i="1"/>
  <c r="U265" i="1" s="1"/>
  <c r="Q265" i="1"/>
  <c r="K265" i="1"/>
  <c r="L265" i="1" s="1"/>
  <c r="H265" i="1"/>
  <c r="I265" i="1" s="1"/>
  <c r="E265" i="1"/>
  <c r="BC264" i="1"/>
  <c r="AN264" i="1"/>
  <c r="Y264" i="1"/>
  <c r="M264" i="1"/>
  <c r="BA263" i="1"/>
  <c r="AX263" i="1"/>
  <c r="AU263" i="1"/>
  <c r="AL263" i="1"/>
  <c r="AI263" i="1"/>
  <c r="AF263" i="1"/>
  <c r="W263" i="1"/>
  <c r="T263" i="1"/>
  <c r="Q263" i="1"/>
  <c r="K263" i="1"/>
  <c r="H263" i="1"/>
  <c r="E263" i="1"/>
  <c r="BN262" i="1"/>
  <c r="BC262" i="1"/>
  <c r="BC263" i="1" s="1"/>
  <c r="BA262" i="1"/>
  <c r="BB262" i="1" s="1"/>
  <c r="AX262" i="1"/>
  <c r="AY262" i="1" s="1"/>
  <c r="AU262" i="1"/>
  <c r="AN262" i="1"/>
  <c r="AL262" i="1"/>
  <c r="AM262" i="1" s="1"/>
  <c r="AI262" i="1"/>
  <c r="AJ262" i="1" s="1"/>
  <c r="AF262" i="1"/>
  <c r="Y262" i="1"/>
  <c r="Y263" i="1" s="1"/>
  <c r="W262" i="1"/>
  <c r="X262" i="1" s="1"/>
  <c r="T262" i="1"/>
  <c r="U262" i="1" s="1"/>
  <c r="Q262" i="1"/>
  <c r="Q261" i="1" s="1"/>
  <c r="M262" i="1"/>
  <c r="M263" i="1" s="1"/>
  <c r="K262" i="1"/>
  <c r="L262" i="1" s="1"/>
  <c r="H262" i="1"/>
  <c r="I262" i="1" s="1"/>
  <c r="E262" i="1"/>
  <c r="F262" i="1" s="1"/>
  <c r="BM261" i="1"/>
  <c r="BN261" i="1" s="1"/>
  <c r="BC261" i="1"/>
  <c r="AN261" i="1"/>
  <c r="Y261" i="1"/>
  <c r="M261" i="1"/>
  <c r="AB261" i="1" s="1"/>
  <c r="BC260" i="1"/>
  <c r="AN260" i="1"/>
  <c r="Y260" i="1"/>
  <c r="M260" i="1"/>
  <c r="BN259" i="1"/>
  <c r="BD259" i="1"/>
  <c r="BC259" i="1"/>
  <c r="BB259" i="1"/>
  <c r="AY259" i="1"/>
  <c r="AV259" i="1"/>
  <c r="AO259" i="1"/>
  <c r="AN259" i="1"/>
  <c r="AM259" i="1"/>
  <c r="AJ259" i="1"/>
  <c r="AG259" i="1"/>
  <c r="Z259" i="1"/>
  <c r="Y259" i="1"/>
  <c r="X259" i="1"/>
  <c r="U259" i="1"/>
  <c r="R259" i="1"/>
  <c r="N259" i="1"/>
  <c r="M259" i="1"/>
  <c r="L259" i="1"/>
  <c r="I259" i="1"/>
  <c r="F259" i="1"/>
  <c r="BP259" i="1" s="1"/>
  <c r="BN258" i="1"/>
  <c r="BD258" i="1"/>
  <c r="BC258" i="1"/>
  <c r="BB258" i="1"/>
  <c r="AY258" i="1"/>
  <c r="AV258" i="1"/>
  <c r="AO258" i="1"/>
  <c r="AN258" i="1"/>
  <c r="AM258" i="1"/>
  <c r="AJ258" i="1"/>
  <c r="AG258" i="1"/>
  <c r="Z258" i="1"/>
  <c r="Y258" i="1"/>
  <c r="X258" i="1"/>
  <c r="U258" i="1"/>
  <c r="R258" i="1"/>
  <c r="N258" i="1"/>
  <c r="M258" i="1"/>
  <c r="L258" i="1"/>
  <c r="I258" i="1"/>
  <c r="F258" i="1"/>
  <c r="BP258" i="1" s="1"/>
  <c r="BN257" i="1"/>
  <c r="BC257" i="1"/>
  <c r="BA257" i="1"/>
  <c r="BB257" i="1" s="1"/>
  <c r="AX257" i="1"/>
  <c r="AY257" i="1" s="1"/>
  <c r="AU257" i="1"/>
  <c r="AN257" i="1"/>
  <c r="BF257" i="1" s="1"/>
  <c r="AL257" i="1"/>
  <c r="AM257" i="1" s="1"/>
  <c r="AI257" i="1"/>
  <c r="AJ257" i="1" s="1"/>
  <c r="AF257" i="1"/>
  <c r="Y257" i="1"/>
  <c r="W257" i="1"/>
  <c r="X257" i="1" s="1"/>
  <c r="T257" i="1"/>
  <c r="U257" i="1" s="1"/>
  <c r="Q257" i="1"/>
  <c r="M257" i="1"/>
  <c r="K257" i="1"/>
  <c r="L257" i="1" s="1"/>
  <c r="H257" i="1"/>
  <c r="I257" i="1" s="1"/>
  <c r="E257" i="1"/>
  <c r="F257" i="1" s="1"/>
  <c r="BO257" i="1" s="1"/>
  <c r="BN256" i="1"/>
  <c r="BC256" i="1"/>
  <c r="BA256" i="1"/>
  <c r="BB256" i="1" s="1"/>
  <c r="AX256" i="1"/>
  <c r="AY256" i="1" s="1"/>
  <c r="AU256" i="1"/>
  <c r="AN256" i="1"/>
  <c r="BF256" i="1" s="1"/>
  <c r="AL256" i="1"/>
  <c r="AM256" i="1" s="1"/>
  <c r="AI256" i="1"/>
  <c r="AJ256" i="1" s="1"/>
  <c r="AF256" i="1"/>
  <c r="Y256" i="1"/>
  <c r="W256" i="1"/>
  <c r="X256" i="1" s="1"/>
  <c r="T256" i="1"/>
  <c r="U256" i="1" s="1"/>
  <c r="Q256" i="1"/>
  <c r="M256" i="1"/>
  <c r="AB256" i="1" s="1"/>
  <c r="AQ256" i="1" s="1"/>
  <c r="BI256" i="1" s="1"/>
  <c r="K256" i="1"/>
  <c r="H256" i="1"/>
  <c r="I256" i="1" s="1"/>
  <c r="E256" i="1"/>
  <c r="BM255" i="1"/>
  <c r="BM254" i="1" s="1"/>
  <c r="BL255" i="1"/>
  <c r="BL254" i="1" s="1"/>
  <c r="AZ255" i="1"/>
  <c r="AZ254" i="1" s="1"/>
  <c r="AW255" i="1"/>
  <c r="AT255" i="1"/>
  <c r="AK255" i="1"/>
  <c r="AH255" i="1"/>
  <c r="AH254" i="1" s="1"/>
  <c r="AE255" i="1"/>
  <c r="V255" i="1"/>
  <c r="S255" i="1"/>
  <c r="P255" i="1"/>
  <c r="P254" i="1" s="1"/>
  <c r="J255" i="1"/>
  <c r="G255" i="1"/>
  <c r="D255" i="1"/>
  <c r="D254" i="1" s="1"/>
  <c r="J254" i="1"/>
  <c r="BN253" i="1"/>
  <c r="BD253" i="1"/>
  <c r="BC253" i="1"/>
  <c r="BB253" i="1"/>
  <c r="AY253" i="1"/>
  <c r="AV253" i="1"/>
  <c r="AO253" i="1"/>
  <c r="AN253" i="1"/>
  <c r="AM253" i="1"/>
  <c r="AJ253" i="1"/>
  <c r="AG253" i="1"/>
  <c r="Z253" i="1"/>
  <c r="Y253" i="1"/>
  <c r="X253" i="1"/>
  <c r="U253" i="1"/>
  <c r="R253" i="1"/>
  <c r="N253" i="1"/>
  <c r="M253" i="1"/>
  <c r="L253" i="1"/>
  <c r="I253" i="1"/>
  <c r="F253" i="1"/>
  <c r="BP253" i="1" s="1"/>
  <c r="BF252" i="1"/>
  <c r="BC252" i="1"/>
  <c r="BA252" i="1"/>
  <c r="BA250" i="1" s="1"/>
  <c r="BB250" i="1" s="1"/>
  <c r="AX252" i="1"/>
  <c r="AU252" i="1"/>
  <c r="AU250" i="1" s="1"/>
  <c r="AQ252" i="1"/>
  <c r="AN252" i="1"/>
  <c r="AL252" i="1"/>
  <c r="AL250" i="1" s="1"/>
  <c r="AM250" i="1" s="1"/>
  <c r="AI252" i="1"/>
  <c r="AF252" i="1"/>
  <c r="AB252" i="1"/>
  <c r="Y252" i="1"/>
  <c r="W252" i="1"/>
  <c r="W250" i="1" s="1"/>
  <c r="X250" i="1" s="1"/>
  <c r="T252" i="1"/>
  <c r="Q252" i="1"/>
  <c r="Q250" i="1" s="1"/>
  <c r="M252" i="1"/>
  <c r="K252" i="1"/>
  <c r="K250" i="1" s="1"/>
  <c r="H252" i="1"/>
  <c r="H250" i="1" s="1"/>
  <c r="E252" i="1"/>
  <c r="E250" i="1" s="1"/>
  <c r="BN251" i="1"/>
  <c r="BN252" i="1" s="1"/>
  <c r="BI251" i="1"/>
  <c r="BI252" i="1" s="1"/>
  <c r="BD251" i="1"/>
  <c r="BD252" i="1" s="1"/>
  <c r="BB251" i="1"/>
  <c r="BB252" i="1" s="1"/>
  <c r="AY251" i="1"/>
  <c r="AY252" i="1" s="1"/>
  <c r="AV251" i="1"/>
  <c r="AV252" i="1" s="1"/>
  <c r="AO251" i="1"/>
  <c r="AO252" i="1" s="1"/>
  <c r="AM251" i="1"/>
  <c r="AM252" i="1" s="1"/>
  <c r="AJ251" i="1"/>
  <c r="AJ252" i="1" s="1"/>
  <c r="AG251" i="1"/>
  <c r="AG252" i="1" s="1"/>
  <c r="Z251" i="1"/>
  <c r="Z252" i="1" s="1"/>
  <c r="X251" i="1"/>
  <c r="X252" i="1" s="1"/>
  <c r="U251" i="1"/>
  <c r="U252" i="1" s="1"/>
  <c r="R251" i="1"/>
  <c r="R252" i="1" s="1"/>
  <c r="N251" i="1"/>
  <c r="N252" i="1" s="1"/>
  <c r="L251" i="1"/>
  <c r="L252" i="1" s="1"/>
  <c r="I251" i="1"/>
  <c r="I252" i="1" s="1"/>
  <c r="F251" i="1"/>
  <c r="BN250" i="1"/>
  <c r="BC250" i="1"/>
  <c r="AX250" i="1"/>
  <c r="AY250" i="1" s="1"/>
  <c r="AN250" i="1"/>
  <c r="AI250" i="1"/>
  <c r="AJ250" i="1" s="1"/>
  <c r="AF250" i="1"/>
  <c r="Y250" i="1"/>
  <c r="T250" i="1"/>
  <c r="U250" i="1" s="1"/>
  <c r="M250" i="1"/>
  <c r="BF249" i="1"/>
  <c r="BC249" i="1"/>
  <c r="BA249" i="1"/>
  <c r="BA247" i="1" s="1"/>
  <c r="BB247" i="1" s="1"/>
  <c r="AX249" i="1"/>
  <c r="AX247" i="1" s="1"/>
  <c r="AY247" i="1" s="1"/>
  <c r="AU249" i="1"/>
  <c r="AU247" i="1" s="1"/>
  <c r="AQ249" i="1"/>
  <c r="AN249" i="1"/>
  <c r="AL249" i="1"/>
  <c r="AL247" i="1" s="1"/>
  <c r="AM247" i="1" s="1"/>
  <c r="AI249" i="1"/>
  <c r="BM249" i="1" s="1"/>
  <c r="BM247" i="1" s="1"/>
  <c r="BN247" i="1" s="1"/>
  <c r="AF249" i="1"/>
  <c r="AF247" i="1" s="1"/>
  <c r="AB249" i="1"/>
  <c r="Y249" i="1"/>
  <c r="W249" i="1"/>
  <c r="W247" i="1" s="1"/>
  <c r="X247" i="1" s="1"/>
  <c r="T249" i="1"/>
  <c r="T247" i="1" s="1"/>
  <c r="U247" i="1" s="1"/>
  <c r="Q249" i="1"/>
  <c r="Q247" i="1" s="1"/>
  <c r="M249" i="1"/>
  <c r="K249" i="1"/>
  <c r="K247" i="1" s="1"/>
  <c r="L247" i="1" s="1"/>
  <c r="H249" i="1"/>
  <c r="H247" i="1" s="1"/>
  <c r="I247" i="1" s="1"/>
  <c r="E249" i="1"/>
  <c r="E247" i="1" s="1"/>
  <c r="BN248" i="1"/>
  <c r="BI248" i="1"/>
  <c r="BI249" i="1" s="1"/>
  <c r="BD248" i="1"/>
  <c r="BB248" i="1"/>
  <c r="AY248" i="1"/>
  <c r="AV248" i="1"/>
  <c r="AO248" i="1"/>
  <c r="AM248" i="1"/>
  <c r="AJ248" i="1"/>
  <c r="AG248" i="1"/>
  <c r="Z248" i="1"/>
  <c r="X248" i="1"/>
  <c r="U248" i="1"/>
  <c r="R248" i="1"/>
  <c r="L248" i="1"/>
  <c r="I248" i="1"/>
  <c r="F248" i="1"/>
  <c r="BC247" i="1"/>
  <c r="AN247" i="1"/>
  <c r="Y247" i="1"/>
  <c r="M247" i="1"/>
  <c r="BC246" i="1"/>
  <c r="AN246" i="1"/>
  <c r="Y246" i="1"/>
  <c r="M246" i="1"/>
  <c r="BD245" i="1"/>
  <c r="BC245" i="1"/>
  <c r="BB245" i="1"/>
  <c r="AY245" i="1"/>
  <c r="AV245" i="1"/>
  <c r="AO245" i="1"/>
  <c r="AN245" i="1"/>
  <c r="AM245" i="1"/>
  <c r="AJ245" i="1"/>
  <c r="AG245" i="1"/>
  <c r="Z245" i="1"/>
  <c r="Y245" i="1"/>
  <c r="X245" i="1"/>
  <c r="U245" i="1"/>
  <c r="R245" i="1"/>
  <c r="N245" i="1"/>
  <c r="M245" i="1"/>
  <c r="L245" i="1"/>
  <c r="I245" i="1"/>
  <c r="F245" i="1"/>
  <c r="BF244" i="1"/>
  <c r="BC244" i="1"/>
  <c r="BA244" i="1"/>
  <c r="BA242" i="1" s="1"/>
  <c r="BB242" i="1" s="1"/>
  <c r="AX244" i="1"/>
  <c r="AU244" i="1"/>
  <c r="AU242" i="1" s="1"/>
  <c r="AQ244" i="1"/>
  <c r="AN244" i="1"/>
  <c r="AL244" i="1"/>
  <c r="AI244" i="1"/>
  <c r="AI242" i="1" s="1"/>
  <c r="AJ242" i="1" s="1"/>
  <c r="AF244" i="1"/>
  <c r="AB244" i="1"/>
  <c r="Y244" i="1"/>
  <c r="W244" i="1"/>
  <c r="W242" i="1" s="1"/>
  <c r="X242" i="1" s="1"/>
  <c r="T244" i="1"/>
  <c r="Q244" i="1"/>
  <c r="Q242" i="1" s="1"/>
  <c r="M244" i="1"/>
  <c r="K244" i="1"/>
  <c r="K242" i="1" s="1"/>
  <c r="L242" i="1" s="1"/>
  <c r="H244" i="1"/>
  <c r="H242" i="1" s="1"/>
  <c r="I242" i="1" s="1"/>
  <c r="E244" i="1"/>
  <c r="E242" i="1" s="1"/>
  <c r="BN243" i="1"/>
  <c r="BI243" i="1"/>
  <c r="BI244" i="1" s="1"/>
  <c r="BD243" i="1"/>
  <c r="BB243" i="1"/>
  <c r="AY243" i="1"/>
  <c r="AV243" i="1"/>
  <c r="AO243" i="1"/>
  <c r="AM243" i="1"/>
  <c r="AJ243" i="1"/>
  <c r="AG243" i="1"/>
  <c r="Z243" i="1"/>
  <c r="X243" i="1"/>
  <c r="U243" i="1"/>
  <c r="R243" i="1"/>
  <c r="N243" i="1"/>
  <c r="L243" i="1"/>
  <c r="I243" i="1"/>
  <c r="F243" i="1"/>
  <c r="BN242" i="1"/>
  <c r="BC242" i="1"/>
  <c r="AX242" i="1"/>
  <c r="AY242" i="1" s="1"/>
  <c r="AN242" i="1"/>
  <c r="BF242" i="1" s="1"/>
  <c r="AL242" i="1"/>
  <c r="AM242" i="1" s="1"/>
  <c r="AF242" i="1"/>
  <c r="Y242" i="1"/>
  <c r="T242" i="1"/>
  <c r="U242" i="1" s="1"/>
  <c r="M242" i="1"/>
  <c r="BN241" i="1"/>
  <c r="BC241" i="1"/>
  <c r="BA241" i="1"/>
  <c r="BB241" i="1" s="1"/>
  <c r="AX241" i="1"/>
  <c r="AY241" i="1" s="1"/>
  <c r="AU241" i="1"/>
  <c r="AV241" i="1" s="1"/>
  <c r="AN241" i="1"/>
  <c r="BF241" i="1" s="1"/>
  <c r="AL241" i="1"/>
  <c r="AM241" i="1" s="1"/>
  <c r="AI241" i="1"/>
  <c r="AJ241" i="1" s="1"/>
  <c r="AF241" i="1"/>
  <c r="AG241" i="1" s="1"/>
  <c r="Y241" i="1"/>
  <c r="W241" i="1"/>
  <c r="X241" i="1" s="1"/>
  <c r="T241" i="1"/>
  <c r="U241" i="1" s="1"/>
  <c r="Q241" i="1"/>
  <c r="R241" i="1" s="1"/>
  <c r="M241" i="1"/>
  <c r="K241" i="1"/>
  <c r="L241" i="1" s="1"/>
  <c r="H241" i="1"/>
  <c r="I241" i="1" s="1"/>
  <c r="E241" i="1"/>
  <c r="BL240" i="1"/>
  <c r="BL184" i="1" s="1"/>
  <c r="BC240" i="1"/>
  <c r="AN240" i="1"/>
  <c r="AF240" i="1"/>
  <c r="Y240" i="1"/>
  <c r="M240" i="1"/>
  <c r="BF239" i="1"/>
  <c r="BC239" i="1"/>
  <c r="BA239" i="1"/>
  <c r="BA237" i="1" s="1"/>
  <c r="BB237" i="1" s="1"/>
  <c r="AX239" i="1"/>
  <c r="AX237" i="1" s="1"/>
  <c r="AY237" i="1" s="1"/>
  <c r="AU239" i="1"/>
  <c r="AU237" i="1" s="1"/>
  <c r="AQ239" i="1"/>
  <c r="AN239" i="1"/>
  <c r="AL239" i="1"/>
  <c r="AI239" i="1"/>
  <c r="AI237" i="1" s="1"/>
  <c r="AJ237" i="1" s="1"/>
  <c r="AF239" i="1"/>
  <c r="AF237" i="1" s="1"/>
  <c r="AB239" i="1"/>
  <c r="Y239" i="1"/>
  <c r="W239" i="1"/>
  <c r="W237" i="1" s="1"/>
  <c r="X237" i="1" s="1"/>
  <c r="T239" i="1"/>
  <c r="T237" i="1" s="1"/>
  <c r="U237" i="1" s="1"/>
  <c r="Q239" i="1"/>
  <c r="Q237" i="1" s="1"/>
  <c r="M239" i="1"/>
  <c r="K239" i="1"/>
  <c r="K237" i="1" s="1"/>
  <c r="H239" i="1"/>
  <c r="H237" i="1" s="1"/>
  <c r="E239" i="1"/>
  <c r="E237" i="1" s="1"/>
  <c r="BN238" i="1"/>
  <c r="BI238" i="1"/>
  <c r="BI239" i="1" s="1"/>
  <c r="BD238" i="1"/>
  <c r="BD239" i="1" s="1"/>
  <c r="BB238" i="1"/>
  <c r="BB239" i="1" s="1"/>
  <c r="AY238" i="1"/>
  <c r="AY239" i="1" s="1"/>
  <c r="AV238" i="1"/>
  <c r="AO238" i="1"/>
  <c r="AO239" i="1" s="1"/>
  <c r="AM238" i="1"/>
  <c r="AM239" i="1" s="1"/>
  <c r="AJ238" i="1"/>
  <c r="AJ239" i="1" s="1"/>
  <c r="AG238" i="1"/>
  <c r="AG239" i="1" s="1"/>
  <c r="Z238" i="1"/>
  <c r="Z239" i="1" s="1"/>
  <c r="X238" i="1"/>
  <c r="X239" i="1" s="1"/>
  <c r="U238" i="1"/>
  <c r="U239" i="1" s="1"/>
  <c r="R238" i="1"/>
  <c r="N238" i="1"/>
  <c r="N239" i="1" s="1"/>
  <c r="L238" i="1"/>
  <c r="L239" i="1" s="1"/>
  <c r="I238" i="1"/>
  <c r="I239" i="1" s="1"/>
  <c r="F238" i="1"/>
  <c r="BN237" i="1"/>
  <c r="BC237" i="1"/>
  <c r="AN237" i="1"/>
  <c r="AL237" i="1"/>
  <c r="AM237" i="1" s="1"/>
  <c r="Y237" i="1"/>
  <c r="M237" i="1"/>
  <c r="BN236" i="1"/>
  <c r="BC236" i="1"/>
  <c r="AN236" i="1"/>
  <c r="Y236" i="1"/>
  <c r="M236" i="1"/>
  <c r="BF235" i="1"/>
  <c r="BC235" i="1"/>
  <c r="BA235" i="1"/>
  <c r="BA233" i="1" s="1"/>
  <c r="AX235" i="1"/>
  <c r="AX233" i="1" s="1"/>
  <c r="AU235" i="1"/>
  <c r="AU233" i="1" s="1"/>
  <c r="AQ235" i="1"/>
  <c r="AN235" i="1"/>
  <c r="AL235" i="1"/>
  <c r="AL233" i="1" s="1"/>
  <c r="AI235" i="1"/>
  <c r="AI233" i="1" s="1"/>
  <c r="AF235" i="1"/>
  <c r="AF233" i="1" s="1"/>
  <c r="AB235" i="1"/>
  <c r="Y235" i="1"/>
  <c r="W235" i="1"/>
  <c r="W233" i="1" s="1"/>
  <c r="T235" i="1"/>
  <c r="T233" i="1" s="1"/>
  <c r="Q235" i="1"/>
  <c r="Q233" i="1" s="1"/>
  <c r="M235" i="1"/>
  <c r="K235" i="1"/>
  <c r="K233" i="1" s="1"/>
  <c r="L233" i="1" s="1"/>
  <c r="H235" i="1"/>
  <c r="E235" i="1"/>
  <c r="BN234" i="1"/>
  <c r="BI234" i="1"/>
  <c r="BI235" i="1" s="1"/>
  <c r="BD234" i="1"/>
  <c r="BB234" i="1"/>
  <c r="AY234" i="1"/>
  <c r="AV234" i="1"/>
  <c r="AO234" i="1"/>
  <c r="AM234" i="1"/>
  <c r="AJ234" i="1"/>
  <c r="AG234" i="1"/>
  <c r="Z234" i="1"/>
  <c r="X234" i="1"/>
  <c r="U234" i="1"/>
  <c r="R234" i="1"/>
  <c r="N234" i="1"/>
  <c r="L234" i="1"/>
  <c r="I234" i="1"/>
  <c r="F234" i="1"/>
  <c r="BC233" i="1"/>
  <c r="AN233" i="1"/>
  <c r="Y233" i="1"/>
  <c r="M233" i="1"/>
  <c r="H233" i="1"/>
  <c r="I233" i="1" s="1"/>
  <c r="E233" i="1"/>
  <c r="BC232" i="1"/>
  <c r="AN232" i="1"/>
  <c r="Y232" i="1"/>
  <c r="M232" i="1"/>
  <c r="BN231" i="1"/>
  <c r="BD231" i="1"/>
  <c r="BC231" i="1"/>
  <c r="BB231" i="1"/>
  <c r="AY231" i="1"/>
  <c r="AV231" i="1"/>
  <c r="AO231" i="1"/>
  <c r="AN231" i="1"/>
  <c r="AM231" i="1"/>
  <c r="AJ231" i="1"/>
  <c r="AG231" i="1"/>
  <c r="Z231" i="1"/>
  <c r="Y231" i="1"/>
  <c r="X231" i="1"/>
  <c r="U231" i="1"/>
  <c r="R231" i="1"/>
  <c r="N231" i="1"/>
  <c r="M231" i="1"/>
  <c r="AB231" i="1" s="1"/>
  <c r="L231" i="1"/>
  <c r="I231" i="1"/>
  <c r="F231" i="1"/>
  <c r="BF230" i="1"/>
  <c r="BC230" i="1"/>
  <c r="BA230" i="1"/>
  <c r="BA228" i="1" s="1"/>
  <c r="BB228" i="1" s="1"/>
  <c r="AX230" i="1"/>
  <c r="AX228" i="1" s="1"/>
  <c r="AY228" i="1" s="1"/>
  <c r="AU230" i="1"/>
  <c r="AU228" i="1" s="1"/>
  <c r="AQ230" i="1"/>
  <c r="AN230" i="1"/>
  <c r="AL230" i="1"/>
  <c r="AL228" i="1" s="1"/>
  <c r="AM228" i="1" s="1"/>
  <c r="AI230" i="1"/>
  <c r="AI228" i="1" s="1"/>
  <c r="AJ228" i="1" s="1"/>
  <c r="AF230" i="1"/>
  <c r="AF228" i="1" s="1"/>
  <c r="AB230" i="1"/>
  <c r="Y230" i="1"/>
  <c r="W230" i="1"/>
  <c r="W228" i="1" s="1"/>
  <c r="X228" i="1" s="1"/>
  <c r="T230" i="1"/>
  <c r="T228" i="1" s="1"/>
  <c r="U228" i="1" s="1"/>
  <c r="Q230" i="1"/>
  <c r="Q228" i="1" s="1"/>
  <c r="M230" i="1"/>
  <c r="K230" i="1"/>
  <c r="H230" i="1"/>
  <c r="H228" i="1" s="1"/>
  <c r="I228" i="1" s="1"/>
  <c r="E230" i="1"/>
  <c r="E228" i="1" s="1"/>
  <c r="BN229" i="1"/>
  <c r="BI229" i="1"/>
  <c r="BI230" i="1" s="1"/>
  <c r="BD229" i="1"/>
  <c r="BD230" i="1" s="1"/>
  <c r="BB229" i="1"/>
  <c r="BB230" i="1" s="1"/>
  <c r="AY229" i="1"/>
  <c r="AY230" i="1" s="1"/>
  <c r="AV229" i="1"/>
  <c r="AO229" i="1"/>
  <c r="AO230" i="1" s="1"/>
  <c r="AM229" i="1"/>
  <c r="AM230" i="1" s="1"/>
  <c r="AJ229" i="1"/>
  <c r="AJ230" i="1" s="1"/>
  <c r="AG229" i="1"/>
  <c r="AG230" i="1" s="1"/>
  <c r="Z229" i="1"/>
  <c r="Z230" i="1" s="1"/>
  <c r="X229" i="1"/>
  <c r="X230" i="1" s="1"/>
  <c r="U229" i="1"/>
  <c r="U230" i="1" s="1"/>
  <c r="R229" i="1"/>
  <c r="N229" i="1"/>
  <c r="N230" i="1" s="1"/>
  <c r="L229" i="1"/>
  <c r="L230" i="1" s="1"/>
  <c r="I229" i="1"/>
  <c r="I230" i="1" s="1"/>
  <c r="F229" i="1"/>
  <c r="BP229" i="1" s="1"/>
  <c r="BN228" i="1"/>
  <c r="BC228" i="1"/>
  <c r="BF228" i="1" s="1"/>
  <c r="AN228" i="1"/>
  <c r="Y228" i="1"/>
  <c r="M228" i="1"/>
  <c r="K228" i="1"/>
  <c r="L228" i="1" s="1"/>
  <c r="BF227" i="1"/>
  <c r="BC227" i="1"/>
  <c r="BA227" i="1"/>
  <c r="BA225" i="1" s="1"/>
  <c r="BB225" i="1" s="1"/>
  <c r="AX227" i="1"/>
  <c r="AX225" i="1" s="1"/>
  <c r="AY225" i="1" s="1"/>
  <c r="AU227" i="1"/>
  <c r="AU225" i="1" s="1"/>
  <c r="AQ227" i="1"/>
  <c r="AN227" i="1"/>
  <c r="AL227" i="1"/>
  <c r="AL225" i="1" s="1"/>
  <c r="AM225" i="1" s="1"/>
  <c r="AI227" i="1"/>
  <c r="AI225" i="1" s="1"/>
  <c r="AJ225" i="1" s="1"/>
  <c r="AF227" i="1"/>
  <c r="AF225" i="1" s="1"/>
  <c r="AB227" i="1"/>
  <c r="Y227" i="1"/>
  <c r="W227" i="1"/>
  <c r="W225" i="1" s="1"/>
  <c r="X225" i="1" s="1"/>
  <c r="T227" i="1"/>
  <c r="T225" i="1" s="1"/>
  <c r="U225" i="1" s="1"/>
  <c r="Q227" i="1"/>
  <c r="Q225" i="1" s="1"/>
  <c r="M227" i="1"/>
  <c r="K227" i="1"/>
  <c r="H227" i="1"/>
  <c r="H225" i="1" s="1"/>
  <c r="I225" i="1" s="1"/>
  <c r="E227" i="1"/>
  <c r="E225" i="1" s="1"/>
  <c r="BN226" i="1"/>
  <c r="BI226" i="1"/>
  <c r="BI227" i="1" s="1"/>
  <c r="BD226" i="1"/>
  <c r="BD227" i="1" s="1"/>
  <c r="BB226" i="1"/>
  <c r="BB227" i="1" s="1"/>
  <c r="AY226" i="1"/>
  <c r="AY227" i="1" s="1"/>
  <c r="AV226" i="1"/>
  <c r="AO226" i="1"/>
  <c r="AO227" i="1" s="1"/>
  <c r="AM226" i="1"/>
  <c r="AM227" i="1" s="1"/>
  <c r="AJ226" i="1"/>
  <c r="AJ227" i="1" s="1"/>
  <c r="AG226" i="1"/>
  <c r="AG227" i="1" s="1"/>
  <c r="Z226" i="1"/>
  <c r="Z227" i="1" s="1"/>
  <c r="X226" i="1"/>
  <c r="X227" i="1" s="1"/>
  <c r="U226" i="1"/>
  <c r="U227" i="1" s="1"/>
  <c r="R226" i="1"/>
  <c r="N226" i="1"/>
  <c r="N227" i="1" s="1"/>
  <c r="L226" i="1"/>
  <c r="L227" i="1" s="1"/>
  <c r="I226" i="1"/>
  <c r="I227" i="1" s="1"/>
  <c r="F226" i="1"/>
  <c r="BP226" i="1" s="1"/>
  <c r="BN225" i="1"/>
  <c r="BC225" i="1"/>
  <c r="AN225" i="1"/>
  <c r="Y225" i="1"/>
  <c r="M225" i="1"/>
  <c r="K225" i="1"/>
  <c r="L225" i="1" s="1"/>
  <c r="BF224" i="1"/>
  <c r="BC224" i="1"/>
  <c r="BA224" i="1"/>
  <c r="BA222" i="1" s="1"/>
  <c r="BB222" i="1" s="1"/>
  <c r="AX224" i="1"/>
  <c r="AX222" i="1" s="1"/>
  <c r="AY222" i="1" s="1"/>
  <c r="AU224" i="1"/>
  <c r="AU222" i="1" s="1"/>
  <c r="AQ224" i="1"/>
  <c r="AN224" i="1"/>
  <c r="AL224" i="1"/>
  <c r="AL222" i="1" s="1"/>
  <c r="AM222" i="1" s="1"/>
  <c r="AI224" i="1"/>
  <c r="AI222" i="1" s="1"/>
  <c r="AJ222" i="1" s="1"/>
  <c r="AF224" i="1"/>
  <c r="AF222" i="1" s="1"/>
  <c r="AB224" i="1"/>
  <c r="Y224" i="1"/>
  <c r="W224" i="1"/>
  <c r="W222" i="1" s="1"/>
  <c r="X222" i="1" s="1"/>
  <c r="T224" i="1"/>
  <c r="T222" i="1" s="1"/>
  <c r="U222" i="1" s="1"/>
  <c r="Q224" i="1"/>
  <c r="Q222" i="1" s="1"/>
  <c r="M224" i="1"/>
  <c r="K224" i="1"/>
  <c r="K222" i="1" s="1"/>
  <c r="L222" i="1" s="1"/>
  <c r="H224" i="1"/>
  <c r="H222" i="1" s="1"/>
  <c r="I222" i="1" s="1"/>
  <c r="E224" i="1"/>
  <c r="E222" i="1" s="1"/>
  <c r="BN223" i="1"/>
  <c r="BI223" i="1"/>
  <c r="BI224" i="1" s="1"/>
  <c r="BD223" i="1"/>
  <c r="BB223" i="1"/>
  <c r="BB224" i="1" s="1"/>
  <c r="AY223" i="1"/>
  <c r="AY224" i="1" s="1"/>
  <c r="AV223" i="1"/>
  <c r="AO223" i="1"/>
  <c r="AO224" i="1" s="1"/>
  <c r="AM223" i="1"/>
  <c r="AM224" i="1" s="1"/>
  <c r="AJ223" i="1"/>
  <c r="AJ224" i="1" s="1"/>
  <c r="AG223" i="1"/>
  <c r="AG224" i="1" s="1"/>
  <c r="Z223" i="1"/>
  <c r="Z224" i="1" s="1"/>
  <c r="X223" i="1"/>
  <c r="X224" i="1" s="1"/>
  <c r="U223" i="1"/>
  <c r="U224" i="1" s="1"/>
  <c r="R223" i="1"/>
  <c r="N223" i="1"/>
  <c r="N224" i="1" s="1"/>
  <c r="L223" i="1"/>
  <c r="L224" i="1" s="1"/>
  <c r="I223" i="1"/>
  <c r="I224" i="1" s="1"/>
  <c r="F223" i="1"/>
  <c r="BP223" i="1" s="1"/>
  <c r="BN222" i="1"/>
  <c r="BC222" i="1"/>
  <c r="AN222" i="1"/>
  <c r="Y222" i="1"/>
  <c r="M222" i="1"/>
  <c r="BF221" i="1"/>
  <c r="BC221" i="1"/>
  <c r="BA221" i="1"/>
  <c r="BA219" i="1" s="1"/>
  <c r="BB219" i="1" s="1"/>
  <c r="AX221" i="1"/>
  <c r="AX219" i="1" s="1"/>
  <c r="AY219" i="1" s="1"/>
  <c r="AU221" i="1"/>
  <c r="AU219" i="1" s="1"/>
  <c r="AQ221" i="1"/>
  <c r="AN221" i="1"/>
  <c r="AL221" i="1"/>
  <c r="AL219" i="1" s="1"/>
  <c r="AM219" i="1" s="1"/>
  <c r="AI221" i="1"/>
  <c r="AI219" i="1" s="1"/>
  <c r="AJ219" i="1" s="1"/>
  <c r="AF221" i="1"/>
  <c r="AF219" i="1" s="1"/>
  <c r="AB221" i="1"/>
  <c r="Y221" i="1"/>
  <c r="W221" i="1"/>
  <c r="W219" i="1" s="1"/>
  <c r="X219" i="1" s="1"/>
  <c r="T221" i="1"/>
  <c r="T219" i="1" s="1"/>
  <c r="U219" i="1" s="1"/>
  <c r="Q221" i="1"/>
  <c r="Q219" i="1" s="1"/>
  <c r="M221" i="1"/>
  <c r="K221" i="1"/>
  <c r="K219" i="1" s="1"/>
  <c r="L219" i="1" s="1"/>
  <c r="H221" i="1"/>
  <c r="E221" i="1"/>
  <c r="BN220" i="1"/>
  <c r="BI220" i="1"/>
  <c r="BI221" i="1" s="1"/>
  <c r="BD220" i="1"/>
  <c r="BB220" i="1"/>
  <c r="BB221" i="1" s="1"/>
  <c r="AY220" i="1"/>
  <c r="AV220" i="1"/>
  <c r="AO220" i="1"/>
  <c r="AM220" i="1"/>
  <c r="AM221" i="1" s="1"/>
  <c r="AJ220" i="1"/>
  <c r="AG220" i="1"/>
  <c r="AG221" i="1" s="1"/>
  <c r="Z220" i="1"/>
  <c r="X220" i="1"/>
  <c r="X221" i="1" s="1"/>
  <c r="U220" i="1"/>
  <c r="R220" i="1"/>
  <c r="N220" i="1"/>
  <c r="L220" i="1"/>
  <c r="L221" i="1" s="1"/>
  <c r="I220" i="1"/>
  <c r="F220" i="1"/>
  <c r="BP220" i="1" s="1"/>
  <c r="BN219" i="1"/>
  <c r="BC219" i="1"/>
  <c r="AN219" i="1"/>
  <c r="Y219" i="1"/>
  <c r="M219" i="1"/>
  <c r="H219" i="1"/>
  <c r="I219" i="1" s="1"/>
  <c r="E219" i="1"/>
  <c r="BF218" i="1"/>
  <c r="BC218" i="1"/>
  <c r="BA218" i="1"/>
  <c r="BA216" i="1" s="1"/>
  <c r="BB216" i="1" s="1"/>
  <c r="AX218" i="1"/>
  <c r="AX216" i="1" s="1"/>
  <c r="AY216" i="1" s="1"/>
  <c r="AU218" i="1"/>
  <c r="AU216" i="1" s="1"/>
  <c r="AQ218" i="1"/>
  <c r="AN218" i="1"/>
  <c r="AL218" i="1"/>
  <c r="AL216" i="1" s="1"/>
  <c r="AM216" i="1" s="1"/>
  <c r="AI218" i="1"/>
  <c r="AI216" i="1" s="1"/>
  <c r="AF218" i="1"/>
  <c r="AF216" i="1" s="1"/>
  <c r="AB218" i="1"/>
  <c r="Y218" i="1"/>
  <c r="W218" i="1"/>
  <c r="W216" i="1" s="1"/>
  <c r="T218" i="1"/>
  <c r="T216" i="1" s="1"/>
  <c r="U216" i="1" s="1"/>
  <c r="Q218" i="1"/>
  <c r="Q216" i="1" s="1"/>
  <c r="M218" i="1"/>
  <c r="K218" i="1"/>
  <c r="H218" i="1"/>
  <c r="E218" i="1"/>
  <c r="BN217" i="1"/>
  <c r="BI217" i="1"/>
  <c r="BI218" i="1" s="1"/>
  <c r="BD217" i="1"/>
  <c r="BD218" i="1" s="1"/>
  <c r="BB217" i="1"/>
  <c r="BB218" i="1" s="1"/>
  <c r="AY217" i="1"/>
  <c r="AY218" i="1" s="1"/>
  <c r="AV217" i="1"/>
  <c r="AO217" i="1"/>
  <c r="AM217" i="1"/>
  <c r="AJ217" i="1"/>
  <c r="AJ218" i="1" s="1"/>
  <c r="AG217" i="1"/>
  <c r="AG218" i="1" s="1"/>
  <c r="Z217" i="1"/>
  <c r="X217" i="1"/>
  <c r="X218" i="1" s="1"/>
  <c r="U217" i="1"/>
  <c r="R217" i="1"/>
  <c r="N217" i="1"/>
  <c r="N218" i="1" s="1"/>
  <c r="L217" i="1"/>
  <c r="L218" i="1" s="1"/>
  <c r="I217" i="1"/>
  <c r="I218" i="1" s="1"/>
  <c r="F217" i="1"/>
  <c r="BP217" i="1" s="1"/>
  <c r="BN216" i="1"/>
  <c r="BC216" i="1"/>
  <c r="AN216" i="1"/>
  <c r="AJ216" i="1"/>
  <c r="Y216" i="1"/>
  <c r="R216" i="1"/>
  <c r="M216" i="1"/>
  <c r="AB216" i="1" s="1"/>
  <c r="AQ216" i="1" s="1"/>
  <c r="K216" i="1"/>
  <c r="L216" i="1" s="1"/>
  <c r="H216" i="1"/>
  <c r="I216" i="1" s="1"/>
  <c r="E216" i="1"/>
  <c r="BF215" i="1"/>
  <c r="BC215" i="1"/>
  <c r="BA215" i="1"/>
  <c r="BA213" i="1" s="1"/>
  <c r="BB213" i="1" s="1"/>
  <c r="AX215" i="1"/>
  <c r="AX213" i="1" s="1"/>
  <c r="AY213" i="1" s="1"/>
  <c r="AU215" i="1"/>
  <c r="AU213" i="1" s="1"/>
  <c r="AV213" i="1" s="1"/>
  <c r="AQ215" i="1"/>
  <c r="AN215" i="1"/>
  <c r="AL215" i="1"/>
  <c r="AL213" i="1" s="1"/>
  <c r="AM213" i="1" s="1"/>
  <c r="AI215" i="1"/>
  <c r="AI213" i="1" s="1"/>
  <c r="AJ213" i="1" s="1"/>
  <c r="AF215" i="1"/>
  <c r="AF213" i="1" s="1"/>
  <c r="AB215" i="1"/>
  <c r="Y215" i="1"/>
  <c r="W215" i="1"/>
  <c r="W213" i="1" s="1"/>
  <c r="X213" i="1" s="1"/>
  <c r="T215" i="1"/>
  <c r="T213" i="1" s="1"/>
  <c r="U213" i="1" s="1"/>
  <c r="Q215" i="1"/>
  <c r="Q213" i="1" s="1"/>
  <c r="R213" i="1" s="1"/>
  <c r="M215" i="1"/>
  <c r="K215" i="1"/>
  <c r="K213" i="1" s="1"/>
  <c r="L213" i="1" s="1"/>
  <c r="H215" i="1"/>
  <c r="H213" i="1" s="1"/>
  <c r="I213" i="1" s="1"/>
  <c r="E215" i="1"/>
  <c r="BN214" i="1"/>
  <c r="BI214" i="1"/>
  <c r="BI215" i="1" s="1"/>
  <c r="BD214" i="1"/>
  <c r="BD215" i="1" s="1"/>
  <c r="BB214" i="1"/>
  <c r="BB215" i="1" s="1"/>
  <c r="AY214" i="1"/>
  <c r="AY215" i="1" s="1"/>
  <c r="AV214" i="1"/>
  <c r="AV215" i="1" s="1"/>
  <c r="AO214" i="1"/>
  <c r="AM214" i="1"/>
  <c r="AM215" i="1" s="1"/>
  <c r="AJ214" i="1"/>
  <c r="AJ215" i="1" s="1"/>
  <c r="AG214" i="1"/>
  <c r="AG215" i="1" s="1"/>
  <c r="Z214" i="1"/>
  <c r="X214" i="1"/>
  <c r="X215" i="1" s="1"/>
  <c r="U214" i="1"/>
  <c r="U215" i="1" s="1"/>
  <c r="R214" i="1"/>
  <c r="N214" i="1"/>
  <c r="AC214" i="1" s="1"/>
  <c r="AR214" i="1" s="1"/>
  <c r="L214" i="1"/>
  <c r="L215" i="1" s="1"/>
  <c r="I214" i="1"/>
  <c r="I215" i="1" s="1"/>
  <c r="F214" i="1"/>
  <c r="BN213" i="1"/>
  <c r="BC213" i="1"/>
  <c r="AN213" i="1"/>
  <c r="Y213" i="1"/>
  <c r="M213" i="1"/>
  <c r="E213" i="1"/>
  <c r="BF212" i="1"/>
  <c r="BC212" i="1"/>
  <c r="BA212" i="1"/>
  <c r="BA210" i="1" s="1"/>
  <c r="BB210" i="1" s="1"/>
  <c r="AX212" i="1"/>
  <c r="AX210" i="1" s="1"/>
  <c r="AY210" i="1" s="1"/>
  <c r="AU212" i="1"/>
  <c r="AU210" i="1" s="1"/>
  <c r="AV210" i="1" s="1"/>
  <c r="AQ212" i="1"/>
  <c r="AN212" i="1"/>
  <c r="AL212" i="1"/>
  <c r="AL210" i="1" s="1"/>
  <c r="AM210" i="1" s="1"/>
  <c r="AI212" i="1"/>
  <c r="AI210" i="1" s="1"/>
  <c r="AJ210" i="1" s="1"/>
  <c r="AF212" i="1"/>
  <c r="AF210" i="1" s="1"/>
  <c r="AB212" i="1"/>
  <c r="Y212" i="1"/>
  <c r="W212" i="1"/>
  <c r="W210" i="1" s="1"/>
  <c r="X210" i="1" s="1"/>
  <c r="T212" i="1"/>
  <c r="T210" i="1" s="1"/>
  <c r="U210" i="1" s="1"/>
  <c r="Q212" i="1"/>
  <c r="Q210" i="1" s="1"/>
  <c r="M212" i="1"/>
  <c r="K212" i="1"/>
  <c r="H212" i="1"/>
  <c r="H210" i="1" s="1"/>
  <c r="I210" i="1" s="1"/>
  <c r="E212" i="1"/>
  <c r="E210" i="1" s="1"/>
  <c r="BN211" i="1"/>
  <c r="BI211" i="1"/>
  <c r="BI212" i="1" s="1"/>
  <c r="BD211" i="1"/>
  <c r="BD212" i="1" s="1"/>
  <c r="BB211" i="1"/>
  <c r="BB212" i="1" s="1"/>
  <c r="AY211" i="1"/>
  <c r="AY212" i="1" s="1"/>
  <c r="AV211" i="1"/>
  <c r="AV212" i="1" s="1"/>
  <c r="AO211" i="1"/>
  <c r="AM211" i="1"/>
  <c r="AM212" i="1" s="1"/>
  <c r="AJ211" i="1"/>
  <c r="AJ212" i="1" s="1"/>
  <c r="AG211" i="1"/>
  <c r="AG212" i="1" s="1"/>
  <c r="Z211" i="1"/>
  <c r="Z212" i="1" s="1"/>
  <c r="X211" i="1"/>
  <c r="X212" i="1" s="1"/>
  <c r="U211" i="1"/>
  <c r="U212" i="1" s="1"/>
  <c r="R211" i="1"/>
  <c r="R212" i="1" s="1"/>
  <c r="N211" i="1"/>
  <c r="AC211" i="1" s="1"/>
  <c r="AC212" i="1" s="1"/>
  <c r="L211" i="1"/>
  <c r="L212" i="1" s="1"/>
  <c r="I211" i="1"/>
  <c r="I212" i="1" s="1"/>
  <c r="F211" i="1"/>
  <c r="BN210" i="1"/>
  <c r="BC210" i="1"/>
  <c r="AN210" i="1"/>
  <c r="BF210" i="1" s="1"/>
  <c r="Y210" i="1"/>
  <c r="R210" i="1"/>
  <c r="M210" i="1"/>
  <c r="AB210" i="1" s="1"/>
  <c r="K210" i="1"/>
  <c r="L210" i="1" s="1"/>
  <c r="BF209" i="1"/>
  <c r="BC209" i="1"/>
  <c r="BA209" i="1"/>
  <c r="BA207" i="1" s="1"/>
  <c r="BB207" i="1" s="1"/>
  <c r="AX209" i="1"/>
  <c r="AX207" i="1" s="1"/>
  <c r="AY207" i="1" s="1"/>
  <c r="AU209" i="1"/>
  <c r="AU207" i="1" s="1"/>
  <c r="AV207" i="1" s="1"/>
  <c r="AQ209" i="1"/>
  <c r="AN209" i="1"/>
  <c r="AL209" i="1"/>
  <c r="AL207" i="1" s="1"/>
  <c r="AM207" i="1" s="1"/>
  <c r="AI209" i="1"/>
  <c r="AI207" i="1" s="1"/>
  <c r="AJ207" i="1" s="1"/>
  <c r="AF209" i="1"/>
  <c r="AF207" i="1" s="1"/>
  <c r="AB209" i="1"/>
  <c r="Y209" i="1"/>
  <c r="W209" i="1"/>
  <c r="W207" i="1" s="1"/>
  <c r="X207" i="1" s="1"/>
  <c r="T209" i="1"/>
  <c r="T207" i="1" s="1"/>
  <c r="U207" i="1" s="1"/>
  <c r="Q209" i="1"/>
  <c r="Q207" i="1" s="1"/>
  <c r="R207" i="1" s="1"/>
  <c r="M209" i="1"/>
  <c r="K209" i="1"/>
  <c r="K207" i="1" s="1"/>
  <c r="L207" i="1" s="1"/>
  <c r="H209" i="1"/>
  <c r="H207" i="1" s="1"/>
  <c r="I207" i="1" s="1"/>
  <c r="E209" i="1"/>
  <c r="BN208" i="1"/>
  <c r="BI208" i="1"/>
  <c r="BI209" i="1" s="1"/>
  <c r="BD208" i="1"/>
  <c r="BD209" i="1" s="1"/>
  <c r="BB208" i="1"/>
  <c r="BB209" i="1" s="1"/>
  <c r="AY208" i="1"/>
  <c r="AY209" i="1" s="1"/>
  <c r="AV208" i="1"/>
  <c r="AV209" i="1" s="1"/>
  <c r="AO208" i="1"/>
  <c r="AM208" i="1"/>
  <c r="AM209" i="1" s="1"/>
  <c r="AJ208" i="1"/>
  <c r="AJ209" i="1" s="1"/>
  <c r="AG208" i="1"/>
  <c r="AG209" i="1" s="1"/>
  <c r="Z208" i="1"/>
  <c r="Z209" i="1" s="1"/>
  <c r="X208" i="1"/>
  <c r="X209" i="1" s="1"/>
  <c r="U208" i="1"/>
  <c r="U209" i="1" s="1"/>
  <c r="R208" i="1"/>
  <c r="R209" i="1" s="1"/>
  <c r="N208" i="1"/>
  <c r="AC208" i="1" s="1"/>
  <c r="AC209" i="1" s="1"/>
  <c r="L208" i="1"/>
  <c r="L209" i="1" s="1"/>
  <c r="I208" i="1"/>
  <c r="I209" i="1" s="1"/>
  <c r="F208" i="1"/>
  <c r="BN207" i="1"/>
  <c r="BC207" i="1"/>
  <c r="AN207" i="1"/>
  <c r="Y207" i="1"/>
  <c r="M207" i="1"/>
  <c r="E207" i="1"/>
  <c r="BF206" i="1"/>
  <c r="BC206" i="1"/>
  <c r="BA206" i="1"/>
  <c r="BA204" i="1" s="1"/>
  <c r="BB204" i="1" s="1"/>
  <c r="AX206" i="1"/>
  <c r="AX204" i="1" s="1"/>
  <c r="AY204" i="1" s="1"/>
  <c r="AU206" i="1"/>
  <c r="AU204" i="1" s="1"/>
  <c r="AV204" i="1" s="1"/>
  <c r="AQ206" i="1"/>
  <c r="AN206" i="1"/>
  <c r="AL206" i="1"/>
  <c r="AL204" i="1" s="1"/>
  <c r="AM204" i="1" s="1"/>
  <c r="AI206" i="1"/>
  <c r="AI204" i="1" s="1"/>
  <c r="AJ204" i="1" s="1"/>
  <c r="AF206" i="1"/>
  <c r="AF204" i="1" s="1"/>
  <c r="AB206" i="1"/>
  <c r="Y206" i="1"/>
  <c r="W206" i="1"/>
  <c r="W204" i="1" s="1"/>
  <c r="X204" i="1" s="1"/>
  <c r="T206" i="1"/>
  <c r="T204" i="1" s="1"/>
  <c r="U204" i="1" s="1"/>
  <c r="Q206" i="1"/>
  <c r="Q204" i="1" s="1"/>
  <c r="R204" i="1" s="1"/>
  <c r="M206" i="1"/>
  <c r="K206" i="1"/>
  <c r="K204" i="1" s="1"/>
  <c r="L204" i="1" s="1"/>
  <c r="H206" i="1"/>
  <c r="H204" i="1" s="1"/>
  <c r="I204" i="1" s="1"/>
  <c r="E206" i="1"/>
  <c r="E204" i="1" s="1"/>
  <c r="BN205" i="1"/>
  <c r="BI205" i="1"/>
  <c r="BI206" i="1" s="1"/>
  <c r="BD205" i="1"/>
  <c r="BD206" i="1" s="1"/>
  <c r="BB205" i="1"/>
  <c r="BB206" i="1" s="1"/>
  <c r="AY205" i="1"/>
  <c r="AY206" i="1" s="1"/>
  <c r="AV205" i="1"/>
  <c r="AV206" i="1" s="1"/>
  <c r="AO205" i="1"/>
  <c r="AM205" i="1"/>
  <c r="AM206" i="1" s="1"/>
  <c r="AJ205" i="1"/>
  <c r="AJ206" i="1" s="1"/>
  <c r="AG205" i="1"/>
  <c r="AG206" i="1" s="1"/>
  <c r="Z205" i="1"/>
  <c r="Z206" i="1" s="1"/>
  <c r="X205" i="1"/>
  <c r="X206" i="1" s="1"/>
  <c r="U205" i="1"/>
  <c r="U206" i="1" s="1"/>
  <c r="R205" i="1"/>
  <c r="R206" i="1" s="1"/>
  <c r="N205" i="1"/>
  <c r="AC205" i="1" s="1"/>
  <c r="AC206" i="1" s="1"/>
  <c r="L205" i="1"/>
  <c r="L206" i="1" s="1"/>
  <c r="I205" i="1"/>
  <c r="I206" i="1" s="1"/>
  <c r="F205" i="1"/>
  <c r="BN204" i="1"/>
  <c r="BC204" i="1"/>
  <c r="AN204" i="1"/>
  <c r="Y204" i="1"/>
  <c r="M204" i="1"/>
  <c r="BF203" i="1"/>
  <c r="BC203" i="1"/>
  <c r="BA203" i="1"/>
  <c r="BA201" i="1" s="1"/>
  <c r="AX203" i="1"/>
  <c r="AX201" i="1" s="1"/>
  <c r="AY201" i="1" s="1"/>
  <c r="AU203" i="1"/>
  <c r="AU201" i="1" s="1"/>
  <c r="AV201" i="1" s="1"/>
  <c r="AQ203" i="1"/>
  <c r="AN203" i="1"/>
  <c r="AL203" i="1"/>
  <c r="AL201" i="1" s="1"/>
  <c r="AM201" i="1" s="1"/>
  <c r="AI203" i="1"/>
  <c r="AF203" i="1"/>
  <c r="AF201" i="1" s="1"/>
  <c r="AB203" i="1"/>
  <c r="Y203" i="1"/>
  <c r="W203" i="1"/>
  <c r="W201" i="1" s="1"/>
  <c r="X201" i="1" s="1"/>
  <c r="T203" i="1"/>
  <c r="T201" i="1" s="1"/>
  <c r="Q203" i="1"/>
  <c r="M203" i="1"/>
  <c r="K203" i="1"/>
  <c r="K201" i="1" s="1"/>
  <c r="L201" i="1" s="1"/>
  <c r="H203" i="1"/>
  <c r="H201" i="1" s="1"/>
  <c r="I201" i="1" s="1"/>
  <c r="E203" i="1"/>
  <c r="BN202" i="1"/>
  <c r="BI202" i="1"/>
  <c r="BI203" i="1" s="1"/>
  <c r="BD202" i="1"/>
  <c r="BD203" i="1" s="1"/>
  <c r="BB202" i="1"/>
  <c r="BB203" i="1" s="1"/>
  <c r="AY202" i="1"/>
  <c r="AY203" i="1" s="1"/>
  <c r="AV202" i="1"/>
  <c r="AV203" i="1" s="1"/>
  <c r="AO202" i="1"/>
  <c r="AM202" i="1"/>
  <c r="AJ202" i="1"/>
  <c r="AJ203" i="1" s="1"/>
  <c r="AG202" i="1"/>
  <c r="AG203" i="1" s="1"/>
  <c r="Z202" i="1"/>
  <c r="X202" i="1"/>
  <c r="U202" i="1"/>
  <c r="U203" i="1" s="1"/>
  <c r="R202" i="1"/>
  <c r="R203" i="1" s="1"/>
  <c r="N202" i="1"/>
  <c r="AC202" i="1" s="1"/>
  <c r="AR202" i="1" s="1"/>
  <c r="L202" i="1"/>
  <c r="I202" i="1"/>
  <c r="I203" i="1" s="1"/>
  <c r="F202" i="1"/>
  <c r="F203" i="1" s="1"/>
  <c r="BP203" i="1" s="1"/>
  <c r="BN201" i="1"/>
  <c r="BC201" i="1"/>
  <c r="AN201" i="1"/>
  <c r="AI201" i="1"/>
  <c r="AJ201" i="1" s="1"/>
  <c r="Y201" i="1"/>
  <c r="Q201" i="1"/>
  <c r="R201" i="1" s="1"/>
  <c r="M201" i="1"/>
  <c r="E201" i="1"/>
  <c r="BF200" i="1"/>
  <c r="BC200" i="1"/>
  <c r="BA200" i="1"/>
  <c r="BA198" i="1" s="1"/>
  <c r="BB198" i="1" s="1"/>
  <c r="AX200" i="1"/>
  <c r="AX198" i="1" s="1"/>
  <c r="AY198" i="1" s="1"/>
  <c r="AU200" i="1"/>
  <c r="AU198" i="1" s="1"/>
  <c r="AQ200" i="1"/>
  <c r="AN200" i="1"/>
  <c r="AL200" i="1"/>
  <c r="AL198" i="1" s="1"/>
  <c r="AM198" i="1" s="1"/>
  <c r="AI200" i="1"/>
  <c r="AI198" i="1" s="1"/>
  <c r="AJ198" i="1" s="1"/>
  <c r="AF200" i="1"/>
  <c r="AF198" i="1" s="1"/>
  <c r="AB200" i="1"/>
  <c r="Y200" i="1"/>
  <c r="W200" i="1"/>
  <c r="W198" i="1" s="1"/>
  <c r="X198" i="1" s="1"/>
  <c r="T200" i="1"/>
  <c r="T198" i="1" s="1"/>
  <c r="U198" i="1" s="1"/>
  <c r="Q200" i="1"/>
  <c r="Q198" i="1" s="1"/>
  <c r="M200" i="1"/>
  <c r="K200" i="1"/>
  <c r="H200" i="1"/>
  <c r="E200" i="1"/>
  <c r="E198" i="1" s="1"/>
  <c r="BN199" i="1"/>
  <c r="BI199" i="1"/>
  <c r="BI200" i="1" s="1"/>
  <c r="BD199" i="1"/>
  <c r="BB199" i="1"/>
  <c r="AY199" i="1"/>
  <c r="AY200" i="1" s="1"/>
  <c r="AV199" i="1"/>
  <c r="AO199" i="1"/>
  <c r="AM199" i="1"/>
  <c r="AM200" i="1" s="1"/>
  <c r="AJ199" i="1"/>
  <c r="AJ200" i="1" s="1"/>
  <c r="AG199" i="1"/>
  <c r="Z199" i="1"/>
  <c r="X199" i="1"/>
  <c r="X200" i="1" s="1"/>
  <c r="U199" i="1"/>
  <c r="U200" i="1" s="1"/>
  <c r="R199" i="1"/>
  <c r="N199" i="1"/>
  <c r="L199" i="1"/>
  <c r="L200" i="1" s="1"/>
  <c r="I199" i="1"/>
  <c r="I200" i="1" s="1"/>
  <c r="F199" i="1"/>
  <c r="BN198" i="1"/>
  <c r="BC198" i="1"/>
  <c r="AN198" i="1"/>
  <c r="Y198" i="1"/>
  <c r="M198" i="1"/>
  <c r="K198" i="1"/>
  <c r="L198" i="1" s="1"/>
  <c r="H198" i="1"/>
  <c r="I198" i="1" s="1"/>
  <c r="BF197" i="1"/>
  <c r="BC197" i="1"/>
  <c r="BA197" i="1"/>
  <c r="BA195" i="1" s="1"/>
  <c r="BB195" i="1" s="1"/>
  <c r="AX197" i="1"/>
  <c r="AX195" i="1" s="1"/>
  <c r="AY195" i="1" s="1"/>
  <c r="AU197" i="1"/>
  <c r="AU195" i="1" s="1"/>
  <c r="AQ197" i="1"/>
  <c r="AN197" i="1"/>
  <c r="AL197" i="1"/>
  <c r="AL195" i="1" s="1"/>
  <c r="AM195" i="1" s="1"/>
  <c r="AI197" i="1"/>
  <c r="AI195" i="1" s="1"/>
  <c r="AJ195" i="1" s="1"/>
  <c r="AF197" i="1"/>
  <c r="AF195" i="1" s="1"/>
  <c r="AB197" i="1"/>
  <c r="Y197" i="1"/>
  <c r="W197" i="1"/>
  <c r="W195" i="1" s="1"/>
  <c r="X195" i="1" s="1"/>
  <c r="T197" i="1"/>
  <c r="T195" i="1" s="1"/>
  <c r="U195" i="1" s="1"/>
  <c r="Q197" i="1"/>
  <c r="Q195" i="1" s="1"/>
  <c r="M197" i="1"/>
  <c r="K197" i="1"/>
  <c r="K195" i="1" s="1"/>
  <c r="L195" i="1" s="1"/>
  <c r="H197" i="1"/>
  <c r="H195" i="1" s="1"/>
  <c r="I195" i="1" s="1"/>
  <c r="E197" i="1"/>
  <c r="E195" i="1" s="1"/>
  <c r="BN196" i="1"/>
  <c r="BI196" i="1"/>
  <c r="BI197" i="1" s="1"/>
  <c r="BD196" i="1"/>
  <c r="BB196" i="1"/>
  <c r="BB197" i="1" s="1"/>
  <c r="AY196" i="1"/>
  <c r="AV196" i="1"/>
  <c r="AO196" i="1"/>
  <c r="AM196" i="1"/>
  <c r="AM197" i="1" s="1"/>
  <c r="AJ196" i="1"/>
  <c r="AG196" i="1"/>
  <c r="AG197" i="1" s="1"/>
  <c r="Z196" i="1"/>
  <c r="X196" i="1"/>
  <c r="X197" i="1" s="1"/>
  <c r="U196" i="1"/>
  <c r="R196" i="1"/>
  <c r="N196" i="1"/>
  <c r="L196" i="1"/>
  <c r="L197" i="1" s="1"/>
  <c r="I196" i="1"/>
  <c r="F196" i="1"/>
  <c r="BP196" i="1" s="1"/>
  <c r="BC195" i="1"/>
  <c r="AN195" i="1"/>
  <c r="Y195" i="1"/>
  <c r="M195" i="1"/>
  <c r="BF194" i="1"/>
  <c r="BC194" i="1"/>
  <c r="BA194" i="1"/>
  <c r="BA192" i="1" s="1"/>
  <c r="BB192" i="1" s="1"/>
  <c r="AX194" i="1"/>
  <c r="AX192" i="1" s="1"/>
  <c r="AY192" i="1" s="1"/>
  <c r="AU194" i="1"/>
  <c r="AU192" i="1" s="1"/>
  <c r="AQ194" i="1"/>
  <c r="AN194" i="1"/>
  <c r="AL194" i="1"/>
  <c r="AL192" i="1" s="1"/>
  <c r="AM192" i="1" s="1"/>
  <c r="AI194" i="1"/>
  <c r="AI192" i="1" s="1"/>
  <c r="AJ192" i="1" s="1"/>
  <c r="AF194" i="1"/>
  <c r="AF192" i="1" s="1"/>
  <c r="AB194" i="1"/>
  <c r="Y194" i="1"/>
  <c r="W194" i="1"/>
  <c r="W192" i="1" s="1"/>
  <c r="X192" i="1" s="1"/>
  <c r="T194" i="1"/>
  <c r="T192" i="1" s="1"/>
  <c r="U192" i="1" s="1"/>
  <c r="Q194" i="1"/>
  <c r="Q192" i="1" s="1"/>
  <c r="M194" i="1"/>
  <c r="K194" i="1"/>
  <c r="H194" i="1"/>
  <c r="E194" i="1"/>
  <c r="E192" i="1" s="1"/>
  <c r="BN193" i="1"/>
  <c r="BI193" i="1"/>
  <c r="BI194" i="1" s="1"/>
  <c r="BD193" i="1"/>
  <c r="BB193" i="1"/>
  <c r="BB194" i="1" s="1"/>
  <c r="AY193" i="1"/>
  <c r="AY194" i="1" s="1"/>
  <c r="AV193" i="1"/>
  <c r="AO193" i="1"/>
  <c r="AO194" i="1" s="1"/>
  <c r="AM193" i="1"/>
  <c r="AM194" i="1" s="1"/>
  <c r="AJ193" i="1"/>
  <c r="AJ194" i="1" s="1"/>
  <c r="AG193" i="1"/>
  <c r="AG194" i="1" s="1"/>
  <c r="Z193" i="1"/>
  <c r="Z194" i="1" s="1"/>
  <c r="X193" i="1"/>
  <c r="X194" i="1" s="1"/>
  <c r="U193" i="1"/>
  <c r="U194" i="1" s="1"/>
  <c r="R193" i="1"/>
  <c r="N193" i="1"/>
  <c r="L193" i="1"/>
  <c r="I193" i="1"/>
  <c r="I194" i="1" s="1"/>
  <c r="F193" i="1"/>
  <c r="BP193" i="1" s="1"/>
  <c r="BN192" i="1"/>
  <c r="BC192" i="1"/>
  <c r="BF192" i="1" s="1"/>
  <c r="AN192" i="1"/>
  <c r="Y192" i="1"/>
  <c r="M192" i="1"/>
  <c r="K192" i="1"/>
  <c r="L192" i="1" s="1"/>
  <c r="H192" i="1"/>
  <c r="I192" i="1" s="1"/>
  <c r="BF191" i="1"/>
  <c r="BC191" i="1"/>
  <c r="BA191" i="1"/>
  <c r="BA189" i="1" s="1"/>
  <c r="BB189" i="1" s="1"/>
  <c r="AX191" i="1"/>
  <c r="AX189" i="1" s="1"/>
  <c r="AY189" i="1" s="1"/>
  <c r="AU191" i="1"/>
  <c r="AU189" i="1" s="1"/>
  <c r="AQ191" i="1"/>
  <c r="AN191" i="1"/>
  <c r="AL191" i="1"/>
  <c r="AL189" i="1" s="1"/>
  <c r="AM189" i="1" s="1"/>
  <c r="AI191" i="1"/>
  <c r="AI189" i="1" s="1"/>
  <c r="AJ189" i="1" s="1"/>
  <c r="AF191" i="1"/>
  <c r="AF189" i="1" s="1"/>
  <c r="AB191" i="1"/>
  <c r="Y191" i="1"/>
  <c r="W191" i="1"/>
  <c r="W189" i="1" s="1"/>
  <c r="X189" i="1" s="1"/>
  <c r="T191" i="1"/>
  <c r="T189" i="1" s="1"/>
  <c r="U189" i="1" s="1"/>
  <c r="Q191" i="1"/>
  <c r="Q189" i="1" s="1"/>
  <c r="M191" i="1"/>
  <c r="K191" i="1"/>
  <c r="H191" i="1"/>
  <c r="H189" i="1" s="1"/>
  <c r="I189" i="1" s="1"/>
  <c r="E191" i="1"/>
  <c r="E189" i="1" s="1"/>
  <c r="BN190" i="1"/>
  <c r="BI190" i="1"/>
  <c r="BI191" i="1" s="1"/>
  <c r="BD190" i="1"/>
  <c r="BD191" i="1" s="1"/>
  <c r="BB190" i="1"/>
  <c r="BB191" i="1" s="1"/>
  <c r="AY190" i="1"/>
  <c r="AY191" i="1" s="1"/>
  <c r="AV190" i="1"/>
  <c r="AO190" i="1"/>
  <c r="AO191" i="1" s="1"/>
  <c r="AM190" i="1"/>
  <c r="AM191" i="1" s="1"/>
  <c r="AJ190" i="1"/>
  <c r="AJ191" i="1" s="1"/>
  <c r="AG190" i="1"/>
  <c r="AG191" i="1" s="1"/>
  <c r="Z190" i="1"/>
  <c r="X190" i="1"/>
  <c r="U190" i="1"/>
  <c r="U191" i="1" s="1"/>
  <c r="R190" i="1"/>
  <c r="N190" i="1"/>
  <c r="N191" i="1" s="1"/>
  <c r="L190" i="1"/>
  <c r="L191" i="1" s="1"/>
  <c r="I190" i="1"/>
  <c r="I191" i="1" s="1"/>
  <c r="F190" i="1"/>
  <c r="BN189" i="1"/>
  <c r="BC189" i="1"/>
  <c r="AN189" i="1"/>
  <c r="Y189" i="1"/>
  <c r="M189" i="1"/>
  <c r="K189" i="1"/>
  <c r="L189" i="1" s="1"/>
  <c r="BF188" i="1"/>
  <c r="BC188" i="1"/>
  <c r="BA188" i="1"/>
  <c r="BA186" i="1" s="1"/>
  <c r="AX188" i="1"/>
  <c r="AX186" i="1" s="1"/>
  <c r="AU188" i="1"/>
  <c r="AU186" i="1" s="1"/>
  <c r="AQ188" i="1"/>
  <c r="AN188" i="1"/>
  <c r="AL188" i="1"/>
  <c r="AL186" i="1" s="1"/>
  <c r="AI188" i="1"/>
  <c r="AI186" i="1" s="1"/>
  <c r="AF188" i="1"/>
  <c r="AF186" i="1" s="1"/>
  <c r="AB188" i="1"/>
  <c r="Y188" i="1"/>
  <c r="W188" i="1"/>
  <c r="W186" i="1" s="1"/>
  <c r="T188" i="1"/>
  <c r="T186" i="1" s="1"/>
  <c r="Q188" i="1"/>
  <c r="Q186" i="1" s="1"/>
  <c r="M188" i="1"/>
  <c r="K188" i="1"/>
  <c r="K186" i="1" s="1"/>
  <c r="L186" i="1" s="1"/>
  <c r="H188" i="1"/>
  <c r="E188" i="1"/>
  <c r="BN187" i="1"/>
  <c r="BI187" i="1"/>
  <c r="BI188" i="1" s="1"/>
  <c r="BD187" i="1"/>
  <c r="BB187" i="1"/>
  <c r="AY187" i="1"/>
  <c r="AV187" i="1"/>
  <c r="AO187" i="1"/>
  <c r="AM187" i="1"/>
  <c r="AJ187" i="1"/>
  <c r="AG187" i="1"/>
  <c r="Z187" i="1"/>
  <c r="X187" i="1"/>
  <c r="U187" i="1"/>
  <c r="R187" i="1"/>
  <c r="N187" i="1"/>
  <c r="L187" i="1"/>
  <c r="I187" i="1"/>
  <c r="F187" i="1"/>
  <c r="BC186" i="1"/>
  <c r="AN186" i="1"/>
  <c r="Y186" i="1"/>
  <c r="M186" i="1"/>
  <c r="H186" i="1"/>
  <c r="I186" i="1" s="1"/>
  <c r="E186" i="1"/>
  <c r="BC185" i="1"/>
  <c r="AN185" i="1"/>
  <c r="Y185" i="1"/>
  <c r="M185" i="1"/>
  <c r="BC184" i="1"/>
  <c r="AN184" i="1"/>
  <c r="Y184" i="1"/>
  <c r="M184" i="1"/>
  <c r="BD182" i="1"/>
  <c r="AO182" i="1"/>
  <c r="Z182" i="1"/>
  <c r="N182" i="1"/>
  <c r="BN181" i="1"/>
  <c r="BD181" i="1"/>
  <c r="BC181" i="1"/>
  <c r="BB181" i="1"/>
  <c r="AY181" i="1"/>
  <c r="AV181" i="1"/>
  <c r="AO181" i="1"/>
  <c r="AN181" i="1"/>
  <c r="AM181" i="1"/>
  <c r="AJ181" i="1"/>
  <c r="AG181" i="1"/>
  <c r="Z181" i="1"/>
  <c r="Y181" i="1"/>
  <c r="X181" i="1"/>
  <c r="U181" i="1"/>
  <c r="R181" i="1"/>
  <c r="N181" i="1"/>
  <c r="AC181" i="1" s="1"/>
  <c r="M181" i="1"/>
  <c r="L181" i="1"/>
  <c r="I181" i="1"/>
  <c r="F181" i="1"/>
  <c r="BP181" i="1" s="1"/>
  <c r="BN180" i="1"/>
  <c r="BD180" i="1"/>
  <c r="AZ180" i="1"/>
  <c r="BB180" i="1" s="1"/>
  <c r="AW180" i="1"/>
  <c r="AY180" i="1" s="1"/>
  <c r="AT180" i="1"/>
  <c r="AV180" i="1" s="1"/>
  <c r="AO180" i="1"/>
  <c r="AK180" i="1"/>
  <c r="AM180" i="1" s="1"/>
  <c r="AJ180" i="1"/>
  <c r="AE180" i="1"/>
  <c r="AN180" i="1" s="1"/>
  <c r="Z180" i="1"/>
  <c r="V180" i="1"/>
  <c r="X180" i="1" s="1"/>
  <c r="S180" i="1"/>
  <c r="U180" i="1" s="1"/>
  <c r="P180" i="1"/>
  <c r="P179" i="1" s="1"/>
  <c r="P182" i="1" s="1"/>
  <c r="N180" i="1"/>
  <c r="J180" i="1"/>
  <c r="L180" i="1" s="1"/>
  <c r="G180" i="1"/>
  <c r="I180" i="1" s="1"/>
  <c r="D180" i="1"/>
  <c r="BL179" i="1"/>
  <c r="BL182" i="1" s="1"/>
  <c r="BN182" i="1" s="1"/>
  <c r="BD179" i="1"/>
  <c r="AT179" i="1"/>
  <c r="AT182" i="1" s="1"/>
  <c r="AO179" i="1"/>
  <c r="AH179" i="1"/>
  <c r="AH182" i="1" s="1"/>
  <c r="AJ182" i="1" s="1"/>
  <c r="Z179" i="1"/>
  <c r="V179" i="1"/>
  <c r="V182" i="1" s="1"/>
  <c r="X182" i="1" s="1"/>
  <c r="N179" i="1"/>
  <c r="AC179" i="1" s="1"/>
  <c r="D179" i="1"/>
  <c r="D182" i="1" s="1"/>
  <c r="BN178" i="1"/>
  <c r="BD178" i="1"/>
  <c r="BC178" i="1"/>
  <c r="BB178" i="1"/>
  <c r="AY178" i="1"/>
  <c r="AV178" i="1"/>
  <c r="AO178" i="1"/>
  <c r="AN178" i="1"/>
  <c r="AM178" i="1"/>
  <c r="AJ178" i="1"/>
  <c r="AG178" i="1"/>
  <c r="Z178" i="1"/>
  <c r="Y178" i="1"/>
  <c r="X178" i="1"/>
  <c r="U178" i="1"/>
  <c r="R178" i="1"/>
  <c r="N178" i="1"/>
  <c r="M178" i="1"/>
  <c r="L178" i="1"/>
  <c r="I178" i="1"/>
  <c r="F178" i="1"/>
  <c r="BP178" i="1" s="1"/>
  <c r="BJ177" i="1"/>
  <c r="BG177" i="1"/>
  <c r="BD177" i="1"/>
  <c r="AZ177" i="1"/>
  <c r="AW177" i="1"/>
  <c r="AT177" i="1"/>
  <c r="AR177" i="1"/>
  <c r="AO177" i="1"/>
  <c r="AK177" i="1"/>
  <c r="AH177" i="1"/>
  <c r="AE177" i="1"/>
  <c r="AC177" i="1"/>
  <c r="Z177" i="1"/>
  <c r="V177" i="1"/>
  <c r="S177" i="1"/>
  <c r="P177" i="1"/>
  <c r="N177" i="1"/>
  <c r="J177" i="1"/>
  <c r="G177" i="1"/>
  <c r="D177" i="1"/>
  <c r="BN176" i="1"/>
  <c r="AZ176" i="1"/>
  <c r="BB176" i="1" s="1"/>
  <c r="AW176" i="1"/>
  <c r="AT176" i="1"/>
  <c r="AV176" i="1" s="1"/>
  <c r="AK176" i="1"/>
  <c r="AM176" i="1" s="1"/>
  <c r="AH176" i="1"/>
  <c r="AJ176" i="1" s="1"/>
  <c r="AE176" i="1"/>
  <c r="V176" i="1"/>
  <c r="S176" i="1"/>
  <c r="P176" i="1"/>
  <c r="R176" i="1" s="1"/>
  <c r="J176" i="1"/>
  <c r="L176" i="1" s="1"/>
  <c r="G176" i="1"/>
  <c r="I176" i="1" s="1"/>
  <c r="D176" i="1"/>
  <c r="BL175" i="1"/>
  <c r="BN175" i="1" s="1"/>
  <c r="BD175" i="1"/>
  <c r="AZ175" i="1"/>
  <c r="BB175" i="1" s="1"/>
  <c r="AO175" i="1"/>
  <c r="BG175" i="1" s="1"/>
  <c r="Z175" i="1"/>
  <c r="N175" i="1"/>
  <c r="AZ174" i="1"/>
  <c r="AW174" i="1"/>
  <c r="AT174" i="1"/>
  <c r="AK174" i="1"/>
  <c r="AH174" i="1"/>
  <c r="BL174" i="1" s="1"/>
  <c r="AE174" i="1"/>
  <c r="V174" i="1"/>
  <c r="S174" i="1"/>
  <c r="P174" i="1"/>
  <c r="J174" i="1"/>
  <c r="G174" i="1"/>
  <c r="D174" i="1"/>
  <c r="BN173" i="1"/>
  <c r="AZ173" i="1"/>
  <c r="BB173" i="1" s="1"/>
  <c r="AW173" i="1"/>
  <c r="AY173" i="1" s="1"/>
  <c r="AT173" i="1"/>
  <c r="AV173" i="1" s="1"/>
  <c r="AK173" i="1"/>
  <c r="AM173" i="1" s="1"/>
  <c r="AE173" i="1"/>
  <c r="V173" i="1"/>
  <c r="X173" i="1" s="1"/>
  <c r="S173" i="1"/>
  <c r="U173" i="1" s="1"/>
  <c r="P173" i="1"/>
  <c r="R173" i="1" s="1"/>
  <c r="J173" i="1"/>
  <c r="L173" i="1" s="1"/>
  <c r="G173" i="1"/>
  <c r="I173" i="1" s="1"/>
  <c r="D173" i="1"/>
  <c r="BN172" i="1"/>
  <c r="AZ172" i="1"/>
  <c r="BB172" i="1" s="1"/>
  <c r="AW172" i="1"/>
  <c r="AY172" i="1" s="1"/>
  <c r="AT172" i="1"/>
  <c r="AK172" i="1"/>
  <c r="AM172" i="1" s="1"/>
  <c r="AE172" i="1"/>
  <c r="V172" i="1"/>
  <c r="X172" i="1" s="1"/>
  <c r="S172" i="1"/>
  <c r="U172" i="1" s="1"/>
  <c r="P172" i="1"/>
  <c r="J172" i="1"/>
  <c r="L172" i="1" s="1"/>
  <c r="G172" i="1"/>
  <c r="I172" i="1" s="1"/>
  <c r="D172" i="1"/>
  <c r="BL171" i="1"/>
  <c r="BN171" i="1" s="1"/>
  <c r="BD171" i="1"/>
  <c r="BD174" i="1" s="1"/>
  <c r="AO171" i="1"/>
  <c r="AO174" i="1" s="1"/>
  <c r="Z171" i="1"/>
  <c r="Z174" i="1" s="1"/>
  <c r="N171" i="1"/>
  <c r="N174" i="1" s="1"/>
  <c r="BD170" i="1"/>
  <c r="AO170" i="1"/>
  <c r="Z170" i="1"/>
  <c r="N170" i="1"/>
  <c r="BJ169" i="1"/>
  <c r="BG169" i="1"/>
  <c r="BD169" i="1"/>
  <c r="AZ169" i="1"/>
  <c r="AW169" i="1"/>
  <c r="AT169" i="1"/>
  <c r="AR169" i="1"/>
  <c r="AO169" i="1"/>
  <c r="AK169" i="1"/>
  <c r="AH169" i="1"/>
  <c r="AE169" i="1"/>
  <c r="AC169" i="1"/>
  <c r="Z169" i="1"/>
  <c r="V169" i="1"/>
  <c r="S169" i="1"/>
  <c r="P169" i="1"/>
  <c r="N169" i="1"/>
  <c r="J169" i="1"/>
  <c r="G169" i="1"/>
  <c r="D169" i="1"/>
  <c r="BN168" i="1"/>
  <c r="AZ168" i="1"/>
  <c r="BB168" i="1" s="1"/>
  <c r="AW168" i="1"/>
  <c r="AY168" i="1" s="1"/>
  <c r="AT168" i="1"/>
  <c r="AK168" i="1"/>
  <c r="AM168" i="1" s="1"/>
  <c r="AE168" i="1"/>
  <c r="V168" i="1"/>
  <c r="X168" i="1" s="1"/>
  <c r="S168" i="1"/>
  <c r="U168" i="1" s="1"/>
  <c r="P168" i="1"/>
  <c r="J168" i="1"/>
  <c r="L168" i="1" s="1"/>
  <c r="G168" i="1"/>
  <c r="I168" i="1" s="1"/>
  <c r="D168" i="1"/>
  <c r="BL167" i="1"/>
  <c r="BN167" i="1" s="1"/>
  <c r="BD167" i="1"/>
  <c r="AO167" i="1"/>
  <c r="Z167" i="1"/>
  <c r="N167" i="1"/>
  <c r="D167" i="1"/>
  <c r="BD166" i="1"/>
  <c r="AO166" i="1"/>
  <c r="Z166" i="1"/>
  <c r="N166" i="1"/>
  <c r="AZ165" i="1"/>
  <c r="AW165" i="1"/>
  <c r="AT165" i="1"/>
  <c r="AK165" i="1"/>
  <c r="AH165" i="1"/>
  <c r="AE165" i="1"/>
  <c r="V165" i="1"/>
  <c r="S165" i="1"/>
  <c r="P165" i="1"/>
  <c r="J165" i="1"/>
  <c r="G165" i="1"/>
  <c r="D165" i="1"/>
  <c r="BN164" i="1"/>
  <c r="BD164" i="1"/>
  <c r="BD165" i="1" s="1"/>
  <c r="AZ164" i="1"/>
  <c r="BB164" i="1" s="1"/>
  <c r="AW164" i="1"/>
  <c r="AY164" i="1" s="1"/>
  <c r="AT164" i="1"/>
  <c r="AV164" i="1" s="1"/>
  <c r="AO164" i="1"/>
  <c r="AO165" i="1" s="1"/>
  <c r="AK164" i="1"/>
  <c r="AM164" i="1" s="1"/>
  <c r="AH164" i="1"/>
  <c r="AJ164" i="1" s="1"/>
  <c r="AE164" i="1"/>
  <c r="AG164" i="1" s="1"/>
  <c r="Z164" i="1"/>
  <c r="Z165" i="1" s="1"/>
  <c r="V164" i="1"/>
  <c r="X164" i="1" s="1"/>
  <c r="S164" i="1"/>
  <c r="U164" i="1" s="1"/>
  <c r="P164" i="1"/>
  <c r="N164" i="1"/>
  <c r="J164" i="1"/>
  <c r="L164" i="1" s="1"/>
  <c r="G164" i="1"/>
  <c r="I164" i="1" s="1"/>
  <c r="D164" i="1"/>
  <c r="BM163" i="1"/>
  <c r="BD163" i="1"/>
  <c r="AO163" i="1"/>
  <c r="Z163" i="1"/>
  <c r="N163" i="1"/>
  <c r="BA162" i="1"/>
  <c r="AX162" i="1"/>
  <c r="AU162" i="1"/>
  <c r="AL162" i="1"/>
  <c r="AI162" i="1"/>
  <c r="AF162" i="1"/>
  <c r="W162" i="1"/>
  <c r="T162" i="1"/>
  <c r="Q162" i="1"/>
  <c r="K162" i="1"/>
  <c r="H162" i="1"/>
  <c r="E162" i="1"/>
  <c r="BN161" i="1"/>
  <c r="BC161" i="1"/>
  <c r="BC162" i="1" s="1"/>
  <c r="BA161" i="1"/>
  <c r="BB161" i="1" s="1"/>
  <c r="AX161" i="1"/>
  <c r="AY161" i="1" s="1"/>
  <c r="AU161" i="1"/>
  <c r="AN161" i="1"/>
  <c r="AN162" i="1" s="1"/>
  <c r="AL161" i="1"/>
  <c r="AM161" i="1" s="1"/>
  <c r="AI161" i="1"/>
  <c r="AJ161" i="1" s="1"/>
  <c r="AF161" i="1"/>
  <c r="Y161" i="1"/>
  <c r="Y162" i="1" s="1"/>
  <c r="W161" i="1"/>
  <c r="X161" i="1" s="1"/>
  <c r="T161" i="1"/>
  <c r="U161" i="1" s="1"/>
  <c r="Q161" i="1"/>
  <c r="M161" i="1"/>
  <c r="K161" i="1"/>
  <c r="L161" i="1" s="1"/>
  <c r="H161" i="1"/>
  <c r="I161" i="1" s="1"/>
  <c r="E161" i="1"/>
  <c r="BM160" i="1"/>
  <c r="BN160" i="1" s="1"/>
  <c r="BC160" i="1"/>
  <c r="AN160" i="1"/>
  <c r="Y160" i="1"/>
  <c r="M160" i="1"/>
  <c r="BA159" i="1"/>
  <c r="AX159" i="1"/>
  <c r="AU159" i="1"/>
  <c r="AL159" i="1"/>
  <c r="AI159" i="1"/>
  <c r="AF159" i="1"/>
  <c r="W159" i="1"/>
  <c r="T159" i="1"/>
  <c r="Q159" i="1"/>
  <c r="K159" i="1"/>
  <c r="H159" i="1"/>
  <c r="E159" i="1"/>
  <c r="BN158" i="1"/>
  <c r="BC158" i="1"/>
  <c r="BC159" i="1" s="1"/>
  <c r="BA158" i="1"/>
  <c r="BB158" i="1" s="1"/>
  <c r="AX158" i="1"/>
  <c r="AY158" i="1" s="1"/>
  <c r="AU158" i="1"/>
  <c r="AV158" i="1" s="1"/>
  <c r="AN158" i="1"/>
  <c r="AN159" i="1" s="1"/>
  <c r="AL158" i="1"/>
  <c r="AM158" i="1" s="1"/>
  <c r="AI158" i="1"/>
  <c r="AJ158" i="1" s="1"/>
  <c r="AF158" i="1"/>
  <c r="AG158" i="1" s="1"/>
  <c r="Y158" i="1"/>
  <c r="Y159" i="1" s="1"/>
  <c r="W158" i="1"/>
  <c r="X158" i="1" s="1"/>
  <c r="T158" i="1"/>
  <c r="U158" i="1" s="1"/>
  <c r="Q158" i="1"/>
  <c r="R158" i="1" s="1"/>
  <c r="M158" i="1"/>
  <c r="K158" i="1"/>
  <c r="L158" i="1" s="1"/>
  <c r="H158" i="1"/>
  <c r="I158" i="1" s="1"/>
  <c r="E158" i="1"/>
  <c r="BM157" i="1"/>
  <c r="BN157" i="1" s="1"/>
  <c r="BC157" i="1"/>
  <c r="AN157" i="1"/>
  <c r="Y157" i="1"/>
  <c r="M157" i="1"/>
  <c r="BA156" i="1"/>
  <c r="BA154" i="1" s="1"/>
  <c r="BB154" i="1" s="1"/>
  <c r="AX156" i="1"/>
  <c r="AX154" i="1" s="1"/>
  <c r="AY154" i="1" s="1"/>
  <c r="AU156" i="1"/>
  <c r="AU154" i="1" s="1"/>
  <c r="AL156" i="1"/>
  <c r="AL154" i="1" s="1"/>
  <c r="AM154" i="1" s="1"/>
  <c r="AI156" i="1"/>
  <c r="AI154" i="1" s="1"/>
  <c r="AJ154" i="1" s="1"/>
  <c r="AF156" i="1"/>
  <c r="AF154" i="1" s="1"/>
  <c r="W156" i="1"/>
  <c r="W154" i="1" s="1"/>
  <c r="X154" i="1" s="1"/>
  <c r="T156" i="1"/>
  <c r="T154" i="1" s="1"/>
  <c r="U154" i="1" s="1"/>
  <c r="Q156" i="1"/>
  <c r="Q154" i="1" s="1"/>
  <c r="K156" i="1"/>
  <c r="K154" i="1" s="1"/>
  <c r="L154" i="1" s="1"/>
  <c r="H156" i="1"/>
  <c r="H154" i="1" s="1"/>
  <c r="I154" i="1" s="1"/>
  <c r="E156" i="1"/>
  <c r="E154" i="1" s="1"/>
  <c r="BN155" i="1"/>
  <c r="BD155" i="1"/>
  <c r="BD156" i="1" s="1"/>
  <c r="BC155" i="1"/>
  <c r="BC156" i="1" s="1"/>
  <c r="BB155" i="1"/>
  <c r="BB156" i="1" s="1"/>
  <c r="AY155" i="1"/>
  <c r="AY156" i="1" s="1"/>
  <c r="AV155" i="1"/>
  <c r="AV156" i="1" s="1"/>
  <c r="AO155" i="1"/>
  <c r="AO156" i="1" s="1"/>
  <c r="AN155" i="1"/>
  <c r="AN156" i="1" s="1"/>
  <c r="AM155" i="1"/>
  <c r="AM156" i="1" s="1"/>
  <c r="AJ155" i="1"/>
  <c r="AG155" i="1"/>
  <c r="AG156" i="1" s="1"/>
  <c r="Z155" i="1"/>
  <c r="Z156" i="1" s="1"/>
  <c r="Y155" i="1"/>
  <c r="Y156" i="1" s="1"/>
  <c r="X155" i="1"/>
  <c r="X156" i="1" s="1"/>
  <c r="U155" i="1"/>
  <c r="U156" i="1" s="1"/>
  <c r="R155" i="1"/>
  <c r="R156" i="1" s="1"/>
  <c r="N155" i="1"/>
  <c r="N156" i="1" s="1"/>
  <c r="M155" i="1"/>
  <c r="M156" i="1" s="1"/>
  <c r="L155" i="1"/>
  <c r="L156" i="1" s="1"/>
  <c r="I155" i="1"/>
  <c r="I156" i="1" s="1"/>
  <c r="F155" i="1"/>
  <c r="F156" i="1" s="1"/>
  <c r="BP156" i="1" s="1"/>
  <c r="BM154" i="1"/>
  <c r="BN154" i="1" s="1"/>
  <c r="BC154" i="1"/>
  <c r="AN154" i="1"/>
  <c r="Y154" i="1"/>
  <c r="M154" i="1"/>
  <c r="BA153" i="1"/>
  <c r="AX153" i="1"/>
  <c r="AU153" i="1"/>
  <c r="AL153" i="1"/>
  <c r="AI153" i="1"/>
  <c r="AF153" i="1"/>
  <c r="W153" i="1"/>
  <c r="T153" i="1"/>
  <c r="Q153" i="1"/>
  <c r="K153" i="1"/>
  <c r="H153" i="1"/>
  <c r="E153" i="1"/>
  <c r="BN152" i="1"/>
  <c r="BC152" i="1"/>
  <c r="BC153" i="1" s="1"/>
  <c r="BA152" i="1"/>
  <c r="BB152" i="1" s="1"/>
  <c r="AX152" i="1"/>
  <c r="AY152" i="1" s="1"/>
  <c r="AU152" i="1"/>
  <c r="AN152" i="1"/>
  <c r="AN153" i="1" s="1"/>
  <c r="AL152" i="1"/>
  <c r="AM152" i="1" s="1"/>
  <c r="AI152" i="1"/>
  <c r="AJ152" i="1" s="1"/>
  <c r="AF152" i="1"/>
  <c r="Y152" i="1"/>
  <c r="Y153" i="1" s="1"/>
  <c r="W152" i="1"/>
  <c r="X152" i="1" s="1"/>
  <c r="T152" i="1"/>
  <c r="U152" i="1" s="1"/>
  <c r="Q152" i="1"/>
  <c r="M152" i="1"/>
  <c r="AB152" i="1" s="1"/>
  <c r="K152" i="1"/>
  <c r="L152" i="1" s="1"/>
  <c r="H152" i="1"/>
  <c r="I152" i="1" s="1"/>
  <c r="E152" i="1"/>
  <c r="BM151" i="1"/>
  <c r="BN151" i="1" s="1"/>
  <c r="BC151" i="1"/>
  <c r="AN151" i="1"/>
  <c r="Y151" i="1"/>
  <c r="M151" i="1"/>
  <c r="AZ149" i="1"/>
  <c r="AZ147" i="1" s="1"/>
  <c r="BB147" i="1" s="1"/>
  <c r="AW149" i="1"/>
  <c r="AW147" i="1" s="1"/>
  <c r="AY147" i="1" s="1"/>
  <c r="AT149" i="1"/>
  <c r="AT147" i="1" s="1"/>
  <c r="AK149" i="1"/>
  <c r="AH149" i="1"/>
  <c r="AH147" i="1" s="1"/>
  <c r="AJ147" i="1" s="1"/>
  <c r="AE149" i="1"/>
  <c r="V149" i="1"/>
  <c r="V147" i="1" s="1"/>
  <c r="X147" i="1" s="1"/>
  <c r="S149" i="1"/>
  <c r="P149" i="1"/>
  <c r="P147" i="1" s="1"/>
  <c r="J149" i="1"/>
  <c r="J147" i="1" s="1"/>
  <c r="L147" i="1" s="1"/>
  <c r="G149" i="1"/>
  <c r="G147" i="1" s="1"/>
  <c r="I147" i="1" s="1"/>
  <c r="D149" i="1"/>
  <c r="D147" i="1" s="1"/>
  <c r="BN148" i="1"/>
  <c r="BD148" i="1"/>
  <c r="BD149" i="1" s="1"/>
  <c r="BC148" i="1"/>
  <c r="BC149" i="1" s="1"/>
  <c r="BB148" i="1"/>
  <c r="BB149" i="1" s="1"/>
  <c r="AY148" i="1"/>
  <c r="AY149" i="1" s="1"/>
  <c r="AV148" i="1"/>
  <c r="AV149" i="1" s="1"/>
  <c r="AO148" i="1"/>
  <c r="AO149" i="1" s="1"/>
  <c r="AN148" i="1"/>
  <c r="AN149" i="1" s="1"/>
  <c r="AM148" i="1"/>
  <c r="AM149" i="1" s="1"/>
  <c r="AJ148" i="1"/>
  <c r="AJ149" i="1" s="1"/>
  <c r="AG148" i="1"/>
  <c r="AG149" i="1" s="1"/>
  <c r="Z148" i="1"/>
  <c r="Z149" i="1" s="1"/>
  <c r="Y148" i="1"/>
  <c r="Y149" i="1" s="1"/>
  <c r="X148" i="1"/>
  <c r="X149" i="1" s="1"/>
  <c r="U148" i="1"/>
  <c r="U149" i="1" s="1"/>
  <c r="R148" i="1"/>
  <c r="R149" i="1" s="1"/>
  <c r="N148" i="1"/>
  <c r="N149" i="1" s="1"/>
  <c r="M148" i="1"/>
  <c r="M149" i="1" s="1"/>
  <c r="L148" i="1"/>
  <c r="L149" i="1" s="1"/>
  <c r="I148" i="1"/>
  <c r="F148" i="1"/>
  <c r="F149" i="1" s="1"/>
  <c r="BP149" i="1" s="1"/>
  <c r="BL147" i="1"/>
  <c r="BN147" i="1" s="1"/>
  <c r="BD147" i="1"/>
  <c r="AO147" i="1"/>
  <c r="AK147" i="1"/>
  <c r="AM147" i="1" s="1"/>
  <c r="AE147" i="1"/>
  <c r="Z147" i="1"/>
  <c r="S147" i="1"/>
  <c r="U147" i="1" s="1"/>
  <c r="N147" i="1"/>
  <c r="AC147" i="1" s="1"/>
  <c r="AR147" i="1" s="1"/>
  <c r="AZ146" i="1"/>
  <c r="AW146" i="1"/>
  <c r="AT146" i="1"/>
  <c r="AK146" i="1"/>
  <c r="AH146" i="1"/>
  <c r="AE146" i="1"/>
  <c r="V146" i="1"/>
  <c r="S146" i="1"/>
  <c r="P146" i="1"/>
  <c r="J146" i="1"/>
  <c r="G146" i="1"/>
  <c r="D146" i="1"/>
  <c r="BN145" i="1"/>
  <c r="BD145" i="1"/>
  <c r="BD146" i="1" s="1"/>
  <c r="AZ145" i="1"/>
  <c r="BB145" i="1" s="1"/>
  <c r="BB146" i="1" s="1"/>
  <c r="AW145" i="1"/>
  <c r="AY145" i="1" s="1"/>
  <c r="AY146" i="1" s="1"/>
  <c r="AT145" i="1"/>
  <c r="AO145" i="1"/>
  <c r="AO146" i="1" s="1"/>
  <c r="AK145" i="1"/>
  <c r="AM145" i="1" s="1"/>
  <c r="AM146" i="1" s="1"/>
  <c r="AH145" i="1"/>
  <c r="AJ145" i="1" s="1"/>
  <c r="AJ146" i="1" s="1"/>
  <c r="AE145" i="1"/>
  <c r="Z145" i="1"/>
  <c r="Z146" i="1" s="1"/>
  <c r="V145" i="1"/>
  <c r="X145" i="1" s="1"/>
  <c r="X146" i="1" s="1"/>
  <c r="S145" i="1"/>
  <c r="U145" i="1" s="1"/>
  <c r="U146" i="1" s="1"/>
  <c r="P145" i="1"/>
  <c r="N145" i="1"/>
  <c r="AC145" i="1" s="1"/>
  <c r="J145" i="1"/>
  <c r="L145" i="1" s="1"/>
  <c r="L146" i="1" s="1"/>
  <c r="G145" i="1"/>
  <c r="I145" i="1" s="1"/>
  <c r="I146" i="1" s="1"/>
  <c r="D145" i="1"/>
  <c r="BL144" i="1"/>
  <c r="BN144" i="1" s="1"/>
  <c r="BD144" i="1"/>
  <c r="AO144" i="1"/>
  <c r="Z144" i="1"/>
  <c r="N144" i="1"/>
  <c r="AZ143" i="1"/>
  <c r="AW143" i="1"/>
  <c r="AT143" i="1"/>
  <c r="AK143" i="1"/>
  <c r="AH143" i="1"/>
  <c r="AE143" i="1"/>
  <c r="AE141" i="1" s="1"/>
  <c r="V143" i="1"/>
  <c r="S143" i="1"/>
  <c r="P143" i="1"/>
  <c r="J143" i="1"/>
  <c r="G143" i="1"/>
  <c r="D143" i="1"/>
  <c r="BN142" i="1"/>
  <c r="BD142" i="1"/>
  <c r="BD143" i="1" s="1"/>
  <c r="AZ142" i="1"/>
  <c r="BB142" i="1" s="1"/>
  <c r="AW142" i="1"/>
  <c r="AY142" i="1" s="1"/>
  <c r="AT142" i="1"/>
  <c r="AO142" i="1"/>
  <c r="AO143" i="1" s="1"/>
  <c r="AK142" i="1"/>
  <c r="AM142" i="1" s="1"/>
  <c r="AH142" i="1"/>
  <c r="AJ142" i="1" s="1"/>
  <c r="AE142" i="1"/>
  <c r="Z142" i="1"/>
  <c r="Z143" i="1" s="1"/>
  <c r="V142" i="1"/>
  <c r="X142" i="1" s="1"/>
  <c r="S142" i="1"/>
  <c r="U142" i="1" s="1"/>
  <c r="P142" i="1"/>
  <c r="N142" i="1"/>
  <c r="AC142" i="1" s="1"/>
  <c r="J142" i="1"/>
  <c r="L142" i="1" s="1"/>
  <c r="G142" i="1"/>
  <c r="I142" i="1" s="1"/>
  <c r="D142" i="1"/>
  <c r="BL141" i="1"/>
  <c r="BN141" i="1" s="1"/>
  <c r="BD141" i="1"/>
  <c r="AT141" i="1"/>
  <c r="AO141" i="1"/>
  <c r="BG141" i="1" s="1"/>
  <c r="Z141" i="1"/>
  <c r="P141" i="1"/>
  <c r="N141" i="1"/>
  <c r="AZ140" i="1"/>
  <c r="AZ138" i="1" s="1"/>
  <c r="BB138" i="1" s="1"/>
  <c r="AW140" i="1"/>
  <c r="AW138" i="1" s="1"/>
  <c r="AY138" i="1" s="1"/>
  <c r="AT140" i="1"/>
  <c r="AT138" i="1" s="1"/>
  <c r="AK140" i="1"/>
  <c r="AK138" i="1" s="1"/>
  <c r="AM138" i="1" s="1"/>
  <c r="AH140" i="1"/>
  <c r="AH138" i="1" s="1"/>
  <c r="AJ138" i="1" s="1"/>
  <c r="AE140" i="1"/>
  <c r="AE138" i="1" s="1"/>
  <c r="V140" i="1"/>
  <c r="V138" i="1" s="1"/>
  <c r="X138" i="1" s="1"/>
  <c r="S140" i="1"/>
  <c r="S138" i="1" s="1"/>
  <c r="U138" i="1" s="1"/>
  <c r="P140" i="1"/>
  <c r="P138" i="1" s="1"/>
  <c r="J140" i="1"/>
  <c r="J138" i="1" s="1"/>
  <c r="G140" i="1"/>
  <c r="G138" i="1" s="1"/>
  <c r="D140" i="1"/>
  <c r="D138" i="1" s="1"/>
  <c r="BN139" i="1"/>
  <c r="BD139" i="1"/>
  <c r="BD140" i="1" s="1"/>
  <c r="BC139" i="1"/>
  <c r="BC140" i="1" s="1"/>
  <c r="BB139" i="1"/>
  <c r="BB140" i="1" s="1"/>
  <c r="AY139" i="1"/>
  <c r="AY140" i="1" s="1"/>
  <c r="AV139" i="1"/>
  <c r="AV140" i="1" s="1"/>
  <c r="AO139" i="1"/>
  <c r="AO140" i="1" s="1"/>
  <c r="AN139" i="1"/>
  <c r="AN140" i="1" s="1"/>
  <c r="AM139" i="1"/>
  <c r="AM140" i="1" s="1"/>
  <c r="AJ139" i="1"/>
  <c r="AJ140" i="1" s="1"/>
  <c r="AG139" i="1"/>
  <c r="AG140" i="1" s="1"/>
  <c r="Z139" i="1"/>
  <c r="Z140" i="1" s="1"/>
  <c r="Y139" i="1"/>
  <c r="Y140" i="1" s="1"/>
  <c r="X139" i="1"/>
  <c r="X140" i="1" s="1"/>
  <c r="U139" i="1"/>
  <c r="U140" i="1" s="1"/>
  <c r="R139" i="1"/>
  <c r="R140" i="1" s="1"/>
  <c r="N139" i="1"/>
  <c r="N140" i="1" s="1"/>
  <c r="M139" i="1"/>
  <c r="M140" i="1" s="1"/>
  <c r="L139" i="1"/>
  <c r="L140" i="1" s="1"/>
  <c r="I139" i="1"/>
  <c r="F139" i="1"/>
  <c r="F140" i="1" s="1"/>
  <c r="BP140" i="1" s="1"/>
  <c r="BL138" i="1"/>
  <c r="BN138" i="1" s="1"/>
  <c r="BD138" i="1"/>
  <c r="AO138" i="1"/>
  <c r="BG138" i="1" s="1"/>
  <c r="Z138" i="1"/>
  <c r="N138" i="1"/>
  <c r="BD137" i="1"/>
  <c r="AO137" i="1"/>
  <c r="Z137" i="1"/>
  <c r="N137" i="1"/>
  <c r="AZ136" i="1"/>
  <c r="AZ134" i="1" s="1"/>
  <c r="BB134" i="1" s="1"/>
  <c r="AW136" i="1"/>
  <c r="AT136" i="1"/>
  <c r="AT134" i="1" s="1"/>
  <c r="AV134" i="1" s="1"/>
  <c r="AK136" i="1"/>
  <c r="AK134" i="1" s="1"/>
  <c r="AM134" i="1" s="1"/>
  <c r="AH136" i="1"/>
  <c r="AH134" i="1" s="1"/>
  <c r="AJ134" i="1" s="1"/>
  <c r="AE136" i="1"/>
  <c r="AE134" i="1" s="1"/>
  <c r="AG134" i="1" s="1"/>
  <c r="V136" i="1"/>
  <c r="V134" i="1" s="1"/>
  <c r="X134" i="1" s="1"/>
  <c r="S136" i="1"/>
  <c r="S134" i="1" s="1"/>
  <c r="U134" i="1" s="1"/>
  <c r="P136" i="1"/>
  <c r="P134" i="1" s="1"/>
  <c r="R134" i="1" s="1"/>
  <c r="J136" i="1"/>
  <c r="J134" i="1" s="1"/>
  <c r="L134" i="1" s="1"/>
  <c r="G136" i="1"/>
  <c r="G134" i="1" s="1"/>
  <c r="I134" i="1" s="1"/>
  <c r="D136" i="1"/>
  <c r="D134" i="1" s="1"/>
  <c r="BN135" i="1"/>
  <c r="BD135" i="1"/>
  <c r="BD136" i="1" s="1"/>
  <c r="BC135" i="1"/>
  <c r="BC136" i="1" s="1"/>
  <c r="BB135" i="1"/>
  <c r="BB136" i="1" s="1"/>
  <c r="AY135" i="1"/>
  <c r="AY136" i="1" s="1"/>
  <c r="AV135" i="1"/>
  <c r="AV136" i="1" s="1"/>
  <c r="AO135" i="1"/>
  <c r="AO136" i="1" s="1"/>
  <c r="AN135" i="1"/>
  <c r="AN136" i="1" s="1"/>
  <c r="AM135" i="1"/>
  <c r="AM136" i="1" s="1"/>
  <c r="AJ135" i="1"/>
  <c r="AJ136" i="1" s="1"/>
  <c r="AG135" i="1"/>
  <c r="Z135" i="1"/>
  <c r="Z136" i="1" s="1"/>
  <c r="Y135" i="1"/>
  <c r="Y136" i="1" s="1"/>
  <c r="X135" i="1"/>
  <c r="X136" i="1" s="1"/>
  <c r="U135" i="1"/>
  <c r="U136" i="1" s="1"/>
  <c r="R135" i="1"/>
  <c r="R136" i="1" s="1"/>
  <c r="N135" i="1"/>
  <c r="N136" i="1" s="1"/>
  <c r="M135" i="1"/>
  <c r="L135" i="1"/>
  <c r="L136" i="1" s="1"/>
  <c r="I135" i="1"/>
  <c r="I136" i="1" s="1"/>
  <c r="F135" i="1"/>
  <c r="F136" i="1" s="1"/>
  <c r="BP136" i="1" s="1"/>
  <c r="BL134" i="1"/>
  <c r="BN134" i="1" s="1"/>
  <c r="BD134" i="1"/>
  <c r="AW134" i="1"/>
  <c r="AY134" i="1" s="1"/>
  <c r="AO134" i="1"/>
  <c r="BG134" i="1" s="1"/>
  <c r="Z134" i="1"/>
  <c r="N134" i="1"/>
  <c r="AC134" i="1" s="1"/>
  <c r="AZ133" i="1"/>
  <c r="AW133" i="1"/>
  <c r="AW131" i="1" s="1"/>
  <c r="AY131" i="1" s="1"/>
  <c r="AT133" i="1"/>
  <c r="AK133" i="1"/>
  <c r="AK131" i="1" s="1"/>
  <c r="AM131" i="1" s="1"/>
  <c r="AH133" i="1"/>
  <c r="AE133" i="1"/>
  <c r="AE131" i="1" s="1"/>
  <c r="AG131" i="1" s="1"/>
  <c r="V133" i="1"/>
  <c r="S133" i="1"/>
  <c r="S131" i="1" s="1"/>
  <c r="U131" i="1" s="1"/>
  <c r="P133" i="1"/>
  <c r="P131" i="1" s="1"/>
  <c r="R131" i="1" s="1"/>
  <c r="J133" i="1"/>
  <c r="J131" i="1" s="1"/>
  <c r="L131" i="1" s="1"/>
  <c r="G133" i="1"/>
  <c r="G131" i="1" s="1"/>
  <c r="D133" i="1"/>
  <c r="D131" i="1" s="1"/>
  <c r="BN132" i="1"/>
  <c r="BD132" i="1"/>
  <c r="BD133" i="1" s="1"/>
  <c r="BC132" i="1"/>
  <c r="BC133" i="1" s="1"/>
  <c r="BB132" i="1"/>
  <c r="BB133" i="1" s="1"/>
  <c r="AY132" i="1"/>
  <c r="AY133" i="1" s="1"/>
  <c r="AV132" i="1"/>
  <c r="AV133" i="1" s="1"/>
  <c r="AO132" i="1"/>
  <c r="AO133" i="1" s="1"/>
  <c r="AN132" i="1"/>
  <c r="AN133" i="1" s="1"/>
  <c r="AM132" i="1"/>
  <c r="AM133" i="1" s="1"/>
  <c r="AJ132" i="1"/>
  <c r="AJ133" i="1" s="1"/>
  <c r="AG132" i="1"/>
  <c r="Z132" i="1"/>
  <c r="Z133" i="1" s="1"/>
  <c r="Y132" i="1"/>
  <c r="Y133" i="1" s="1"/>
  <c r="X132" i="1"/>
  <c r="X133" i="1" s="1"/>
  <c r="U132" i="1"/>
  <c r="U133" i="1" s="1"/>
  <c r="R132" i="1"/>
  <c r="R133" i="1" s="1"/>
  <c r="N132" i="1"/>
  <c r="N133" i="1" s="1"/>
  <c r="M132" i="1"/>
  <c r="L132" i="1"/>
  <c r="L133" i="1" s="1"/>
  <c r="I132" i="1"/>
  <c r="I133" i="1" s="1"/>
  <c r="F132" i="1"/>
  <c r="F133" i="1" s="1"/>
  <c r="BP133" i="1" s="1"/>
  <c r="BL131" i="1"/>
  <c r="BN131" i="1" s="1"/>
  <c r="BD131" i="1"/>
  <c r="AZ131" i="1"/>
  <c r="BB131" i="1" s="1"/>
  <c r="AT131" i="1"/>
  <c r="AV131" i="1" s="1"/>
  <c r="AO131" i="1"/>
  <c r="BG131" i="1" s="1"/>
  <c r="AH131" i="1"/>
  <c r="AJ131" i="1" s="1"/>
  <c r="Z131" i="1"/>
  <c r="V131" i="1"/>
  <c r="X131" i="1" s="1"/>
  <c r="N131" i="1"/>
  <c r="I131" i="1"/>
  <c r="AZ130" i="1"/>
  <c r="AW130" i="1"/>
  <c r="AT130" i="1"/>
  <c r="AK130" i="1"/>
  <c r="AH130" i="1"/>
  <c r="AE130" i="1"/>
  <c r="V130" i="1"/>
  <c r="S130" i="1"/>
  <c r="P130" i="1"/>
  <c r="J130" i="1"/>
  <c r="G130" i="1"/>
  <c r="D130" i="1"/>
  <c r="BN129" i="1"/>
  <c r="BD129" i="1"/>
  <c r="BD130" i="1" s="1"/>
  <c r="AZ129" i="1"/>
  <c r="BB129" i="1" s="1"/>
  <c r="AW129" i="1"/>
  <c r="AY129" i="1" s="1"/>
  <c r="AT129" i="1"/>
  <c r="AV129" i="1" s="1"/>
  <c r="AO129" i="1"/>
  <c r="AO130" i="1" s="1"/>
  <c r="AK129" i="1"/>
  <c r="AM129" i="1" s="1"/>
  <c r="AH129" i="1"/>
  <c r="AE129" i="1"/>
  <c r="AG129" i="1" s="1"/>
  <c r="Z129" i="1"/>
  <c r="Z130" i="1" s="1"/>
  <c r="V129" i="1"/>
  <c r="X129" i="1" s="1"/>
  <c r="S129" i="1"/>
  <c r="U129" i="1" s="1"/>
  <c r="P129" i="1"/>
  <c r="R129" i="1" s="1"/>
  <c r="N129" i="1"/>
  <c r="N130" i="1" s="1"/>
  <c r="J129" i="1"/>
  <c r="L129" i="1" s="1"/>
  <c r="G129" i="1"/>
  <c r="I129" i="1" s="1"/>
  <c r="D129" i="1"/>
  <c r="BL128" i="1"/>
  <c r="BN128" i="1" s="1"/>
  <c r="BD128" i="1"/>
  <c r="AO128" i="1"/>
  <c r="Z128" i="1"/>
  <c r="N128" i="1"/>
  <c r="AZ127" i="1"/>
  <c r="AW127" i="1"/>
  <c r="AT127" i="1"/>
  <c r="AK127" i="1"/>
  <c r="AH127" i="1"/>
  <c r="AE127" i="1"/>
  <c r="V127" i="1"/>
  <c r="S127" i="1"/>
  <c r="P127" i="1"/>
  <c r="J127" i="1"/>
  <c r="G127" i="1"/>
  <c r="D127" i="1"/>
  <c r="BN126" i="1"/>
  <c r="BD126" i="1"/>
  <c r="BD127" i="1" s="1"/>
  <c r="AZ126" i="1"/>
  <c r="BB126" i="1" s="1"/>
  <c r="AW126" i="1"/>
  <c r="AT126" i="1"/>
  <c r="AV126" i="1" s="1"/>
  <c r="AO126" i="1"/>
  <c r="AO127" i="1" s="1"/>
  <c r="AK126" i="1"/>
  <c r="AM126" i="1" s="1"/>
  <c r="AM127" i="1" s="1"/>
  <c r="AH126" i="1"/>
  <c r="AJ126" i="1" s="1"/>
  <c r="AE126" i="1"/>
  <c r="AG126" i="1" s="1"/>
  <c r="Z126" i="1"/>
  <c r="Z127" i="1" s="1"/>
  <c r="V126" i="1"/>
  <c r="X126" i="1" s="1"/>
  <c r="S126" i="1"/>
  <c r="U126" i="1" s="1"/>
  <c r="P126" i="1"/>
  <c r="R126" i="1" s="1"/>
  <c r="N126" i="1"/>
  <c r="N127" i="1" s="1"/>
  <c r="J126" i="1"/>
  <c r="L126" i="1" s="1"/>
  <c r="G126" i="1"/>
  <c r="I126" i="1" s="1"/>
  <c r="D126" i="1"/>
  <c r="F126" i="1" s="1"/>
  <c r="BL125" i="1"/>
  <c r="BN125" i="1" s="1"/>
  <c r="BD125" i="1"/>
  <c r="AO125" i="1"/>
  <c r="Z125" i="1"/>
  <c r="N125" i="1"/>
  <c r="AZ124" i="1"/>
  <c r="AW124" i="1"/>
  <c r="AT124" i="1"/>
  <c r="AK124" i="1"/>
  <c r="AH124" i="1"/>
  <c r="AE124" i="1"/>
  <c r="V124" i="1"/>
  <c r="S124" i="1"/>
  <c r="P124" i="1"/>
  <c r="J124" i="1"/>
  <c r="G124" i="1"/>
  <c r="D124" i="1"/>
  <c r="BN123" i="1"/>
  <c r="BD123" i="1"/>
  <c r="BD124" i="1" s="1"/>
  <c r="AZ123" i="1"/>
  <c r="BB123" i="1" s="1"/>
  <c r="AW123" i="1"/>
  <c r="AY123" i="1" s="1"/>
  <c r="AT123" i="1"/>
  <c r="AT122" i="1" s="1"/>
  <c r="AO123" i="1"/>
  <c r="AO124" i="1" s="1"/>
  <c r="AK123" i="1"/>
  <c r="AM123" i="1" s="1"/>
  <c r="AH123" i="1"/>
  <c r="AJ123" i="1" s="1"/>
  <c r="AE123" i="1"/>
  <c r="Z123" i="1"/>
  <c r="Z124" i="1" s="1"/>
  <c r="V123" i="1"/>
  <c r="X123" i="1" s="1"/>
  <c r="S123" i="1"/>
  <c r="U123" i="1" s="1"/>
  <c r="P123" i="1"/>
  <c r="P122" i="1" s="1"/>
  <c r="N123" i="1"/>
  <c r="N124" i="1" s="1"/>
  <c r="J123" i="1"/>
  <c r="L123" i="1" s="1"/>
  <c r="G123" i="1"/>
  <c r="I123" i="1" s="1"/>
  <c r="D123" i="1"/>
  <c r="F123" i="1" s="1"/>
  <c r="BL122" i="1"/>
  <c r="BN122" i="1" s="1"/>
  <c r="BD122" i="1"/>
  <c r="AO122" i="1"/>
  <c r="Z122" i="1"/>
  <c r="S122" i="1"/>
  <c r="U122" i="1" s="1"/>
  <c r="N122" i="1"/>
  <c r="BD121" i="1"/>
  <c r="AO121" i="1"/>
  <c r="Z121" i="1"/>
  <c r="N121" i="1"/>
  <c r="AZ120" i="1"/>
  <c r="AZ118" i="1" s="1"/>
  <c r="BB118" i="1" s="1"/>
  <c r="AW120" i="1"/>
  <c r="AW118" i="1" s="1"/>
  <c r="AY118" i="1" s="1"/>
  <c r="AT120" i="1"/>
  <c r="AT118" i="1" s="1"/>
  <c r="AK120" i="1"/>
  <c r="AH120" i="1"/>
  <c r="AH118" i="1" s="1"/>
  <c r="AJ118" i="1" s="1"/>
  <c r="AE120" i="1"/>
  <c r="AE118" i="1" s="1"/>
  <c r="V120" i="1"/>
  <c r="V118" i="1" s="1"/>
  <c r="X118" i="1" s="1"/>
  <c r="S120" i="1"/>
  <c r="S118" i="1" s="1"/>
  <c r="U118" i="1" s="1"/>
  <c r="P120" i="1"/>
  <c r="P118" i="1" s="1"/>
  <c r="J120" i="1"/>
  <c r="J118" i="1" s="1"/>
  <c r="L118" i="1" s="1"/>
  <c r="G120" i="1"/>
  <c r="G118" i="1" s="1"/>
  <c r="I118" i="1" s="1"/>
  <c r="D120" i="1"/>
  <c r="D118" i="1" s="1"/>
  <c r="BN119" i="1"/>
  <c r="BD119" i="1"/>
  <c r="BD120" i="1" s="1"/>
  <c r="BC119" i="1"/>
  <c r="BC120" i="1" s="1"/>
  <c r="BB119" i="1"/>
  <c r="BB120" i="1" s="1"/>
  <c r="AY119" i="1"/>
  <c r="AY120" i="1" s="1"/>
  <c r="AV119" i="1"/>
  <c r="AV120" i="1" s="1"/>
  <c r="AO119" i="1"/>
  <c r="AO120" i="1" s="1"/>
  <c r="AN119" i="1"/>
  <c r="AN120" i="1" s="1"/>
  <c r="AM119" i="1"/>
  <c r="AM120" i="1" s="1"/>
  <c r="AJ119" i="1"/>
  <c r="AJ120" i="1" s="1"/>
  <c r="AG119" i="1"/>
  <c r="AG120" i="1" s="1"/>
  <c r="Z119" i="1"/>
  <c r="Z120" i="1" s="1"/>
  <c r="Y119" i="1"/>
  <c r="Y120" i="1" s="1"/>
  <c r="X119" i="1"/>
  <c r="X120" i="1" s="1"/>
  <c r="U119" i="1"/>
  <c r="U120" i="1" s="1"/>
  <c r="R119" i="1"/>
  <c r="R120" i="1" s="1"/>
  <c r="N119" i="1"/>
  <c r="N120" i="1" s="1"/>
  <c r="M119" i="1"/>
  <c r="M120" i="1" s="1"/>
  <c r="L119" i="1"/>
  <c r="L120" i="1" s="1"/>
  <c r="I119" i="1"/>
  <c r="F119" i="1"/>
  <c r="F120" i="1" s="1"/>
  <c r="BP120" i="1" s="1"/>
  <c r="BL118" i="1"/>
  <c r="BN118" i="1" s="1"/>
  <c r="BD118" i="1"/>
  <c r="AO118" i="1"/>
  <c r="BG118" i="1" s="1"/>
  <c r="AK118" i="1"/>
  <c r="AM118" i="1" s="1"/>
  <c r="Z118" i="1"/>
  <c r="N118" i="1"/>
  <c r="AC118" i="1" s="1"/>
  <c r="AZ117" i="1"/>
  <c r="AZ115" i="1" s="1"/>
  <c r="BB115" i="1" s="1"/>
  <c r="AW117" i="1"/>
  <c r="AW115" i="1" s="1"/>
  <c r="AY115" i="1" s="1"/>
  <c r="AT117" i="1"/>
  <c r="AT115" i="1" s="1"/>
  <c r="AK117" i="1"/>
  <c r="AK115" i="1" s="1"/>
  <c r="AM115" i="1" s="1"/>
  <c r="AH117" i="1"/>
  <c r="AH115" i="1" s="1"/>
  <c r="AJ115" i="1" s="1"/>
  <c r="AE117" i="1"/>
  <c r="V117" i="1"/>
  <c r="V115" i="1" s="1"/>
  <c r="X115" i="1" s="1"/>
  <c r="S117" i="1"/>
  <c r="S115" i="1" s="1"/>
  <c r="U115" i="1" s="1"/>
  <c r="P117" i="1"/>
  <c r="P115" i="1" s="1"/>
  <c r="J117" i="1"/>
  <c r="J115" i="1" s="1"/>
  <c r="L115" i="1" s="1"/>
  <c r="G117" i="1"/>
  <c r="G115" i="1" s="1"/>
  <c r="I115" i="1" s="1"/>
  <c r="D117" i="1"/>
  <c r="D115" i="1" s="1"/>
  <c r="BN116" i="1"/>
  <c r="BD116" i="1"/>
  <c r="BD117" i="1" s="1"/>
  <c r="BC116" i="1"/>
  <c r="BC117" i="1" s="1"/>
  <c r="BB116" i="1"/>
  <c r="BB117" i="1" s="1"/>
  <c r="AY116" i="1"/>
  <c r="AY117" i="1" s="1"/>
  <c r="AV116" i="1"/>
  <c r="AV117" i="1" s="1"/>
  <c r="AO116" i="1"/>
  <c r="AO117" i="1" s="1"/>
  <c r="AN116" i="1"/>
  <c r="AN117" i="1" s="1"/>
  <c r="AM116" i="1"/>
  <c r="AM117" i="1" s="1"/>
  <c r="AJ116" i="1"/>
  <c r="AJ117" i="1" s="1"/>
  <c r="AG116" i="1"/>
  <c r="AG117" i="1" s="1"/>
  <c r="Z116" i="1"/>
  <c r="Z117" i="1" s="1"/>
  <c r="Y116" i="1"/>
  <c r="Y117" i="1" s="1"/>
  <c r="X116" i="1"/>
  <c r="X117" i="1" s="1"/>
  <c r="U116" i="1"/>
  <c r="U117" i="1" s="1"/>
  <c r="R116" i="1"/>
  <c r="R117" i="1" s="1"/>
  <c r="N116" i="1"/>
  <c r="N117" i="1" s="1"/>
  <c r="M116" i="1"/>
  <c r="M117" i="1" s="1"/>
  <c r="L116" i="1"/>
  <c r="L117" i="1" s="1"/>
  <c r="I116" i="1"/>
  <c r="F116" i="1"/>
  <c r="F117" i="1" s="1"/>
  <c r="BP117" i="1" s="1"/>
  <c r="BL115" i="1"/>
  <c r="BN115" i="1" s="1"/>
  <c r="BD115" i="1"/>
  <c r="AO115" i="1"/>
  <c r="BG115" i="1" s="1"/>
  <c r="AE115" i="1"/>
  <c r="Z115" i="1"/>
  <c r="N115" i="1"/>
  <c r="AC115" i="1" s="1"/>
  <c r="AZ114" i="1"/>
  <c r="AW114" i="1"/>
  <c r="AW112" i="1" s="1"/>
  <c r="AY112" i="1" s="1"/>
  <c r="AT114" i="1"/>
  <c r="AK114" i="1"/>
  <c r="AK112" i="1" s="1"/>
  <c r="AM112" i="1" s="1"/>
  <c r="AH114" i="1"/>
  <c r="AH112" i="1" s="1"/>
  <c r="AJ112" i="1" s="1"/>
  <c r="AE114" i="1"/>
  <c r="AE112" i="1" s="1"/>
  <c r="V114" i="1"/>
  <c r="S114" i="1"/>
  <c r="S112" i="1" s="1"/>
  <c r="U112" i="1" s="1"/>
  <c r="P114" i="1"/>
  <c r="P112" i="1" s="1"/>
  <c r="J114" i="1"/>
  <c r="J112" i="1" s="1"/>
  <c r="L112" i="1" s="1"/>
  <c r="G114" i="1"/>
  <c r="G112" i="1" s="1"/>
  <c r="I112" i="1" s="1"/>
  <c r="D114" i="1"/>
  <c r="D112" i="1" s="1"/>
  <c r="BN113" i="1"/>
  <c r="BD113" i="1"/>
  <c r="BD114" i="1" s="1"/>
  <c r="BC113" i="1"/>
  <c r="BC114" i="1" s="1"/>
  <c r="BB113" i="1"/>
  <c r="BB114" i="1" s="1"/>
  <c r="AY113" i="1"/>
  <c r="AY114" i="1" s="1"/>
  <c r="AV113" i="1"/>
  <c r="AV114" i="1" s="1"/>
  <c r="AO113" i="1"/>
  <c r="AO114" i="1" s="1"/>
  <c r="AN113" i="1"/>
  <c r="AN114" i="1" s="1"/>
  <c r="AM113" i="1"/>
  <c r="AM114" i="1" s="1"/>
  <c r="AJ113" i="1"/>
  <c r="AJ114" i="1" s="1"/>
  <c r="AG113" i="1"/>
  <c r="AG114" i="1" s="1"/>
  <c r="Z113" i="1"/>
  <c r="Z114" i="1" s="1"/>
  <c r="Y113" i="1"/>
  <c r="Y114" i="1" s="1"/>
  <c r="X113" i="1"/>
  <c r="X114" i="1" s="1"/>
  <c r="U113" i="1"/>
  <c r="U114" i="1" s="1"/>
  <c r="R113" i="1"/>
  <c r="R114" i="1" s="1"/>
  <c r="N113" i="1"/>
  <c r="N114" i="1" s="1"/>
  <c r="M113" i="1"/>
  <c r="M114" i="1" s="1"/>
  <c r="L113" i="1"/>
  <c r="L114" i="1" s="1"/>
  <c r="I113" i="1"/>
  <c r="F113" i="1"/>
  <c r="F114" i="1" s="1"/>
  <c r="BP114" i="1" s="1"/>
  <c r="BL112" i="1"/>
  <c r="BN112" i="1" s="1"/>
  <c r="BO112" i="1" s="1"/>
  <c r="BD112" i="1"/>
  <c r="AZ112" i="1"/>
  <c r="BB112" i="1" s="1"/>
  <c r="AT112" i="1"/>
  <c r="AO112" i="1"/>
  <c r="BG112" i="1" s="1"/>
  <c r="Z112" i="1"/>
  <c r="V112" i="1"/>
  <c r="X112" i="1" s="1"/>
  <c r="N112" i="1"/>
  <c r="AC112" i="1" s="1"/>
  <c r="AZ111" i="1"/>
  <c r="AZ109" i="1" s="1"/>
  <c r="BB109" i="1" s="1"/>
  <c r="AW111" i="1"/>
  <c r="AT111" i="1"/>
  <c r="AT109" i="1" s="1"/>
  <c r="AK111" i="1"/>
  <c r="AK109" i="1" s="1"/>
  <c r="AM109" i="1" s="1"/>
  <c r="AH111" i="1"/>
  <c r="AH109" i="1" s="1"/>
  <c r="AJ109" i="1" s="1"/>
  <c r="AE111" i="1"/>
  <c r="V111" i="1"/>
  <c r="V109" i="1" s="1"/>
  <c r="X109" i="1" s="1"/>
  <c r="S111" i="1"/>
  <c r="P111" i="1"/>
  <c r="P109" i="1" s="1"/>
  <c r="J111" i="1"/>
  <c r="J109" i="1" s="1"/>
  <c r="L109" i="1" s="1"/>
  <c r="G111" i="1"/>
  <c r="G109" i="1" s="1"/>
  <c r="I109" i="1" s="1"/>
  <c r="D111" i="1"/>
  <c r="D109" i="1" s="1"/>
  <c r="BN110" i="1"/>
  <c r="BD110" i="1"/>
  <c r="BD111" i="1" s="1"/>
  <c r="BC110" i="1"/>
  <c r="BC111" i="1" s="1"/>
  <c r="BB110" i="1"/>
  <c r="BB111" i="1" s="1"/>
  <c r="AY110" i="1"/>
  <c r="AY111" i="1" s="1"/>
  <c r="AV110" i="1"/>
  <c r="AV111" i="1" s="1"/>
  <c r="AO110" i="1"/>
  <c r="AO111" i="1" s="1"/>
  <c r="AN110" i="1"/>
  <c r="AN111" i="1" s="1"/>
  <c r="AM110" i="1"/>
  <c r="AM111" i="1" s="1"/>
  <c r="AJ110" i="1"/>
  <c r="AJ111" i="1" s="1"/>
  <c r="AG110" i="1"/>
  <c r="AG111" i="1" s="1"/>
  <c r="Z110" i="1"/>
  <c r="Z111" i="1" s="1"/>
  <c r="Y110" i="1"/>
  <c r="Y111" i="1" s="1"/>
  <c r="X110" i="1"/>
  <c r="X111" i="1" s="1"/>
  <c r="U110" i="1"/>
  <c r="U111" i="1" s="1"/>
  <c r="R110" i="1"/>
  <c r="R111" i="1" s="1"/>
  <c r="N110" i="1"/>
  <c r="N111" i="1" s="1"/>
  <c r="M110" i="1"/>
  <c r="M111" i="1" s="1"/>
  <c r="L110" i="1"/>
  <c r="L111" i="1" s="1"/>
  <c r="I110" i="1"/>
  <c r="F110" i="1"/>
  <c r="F111" i="1" s="1"/>
  <c r="BP111" i="1" s="1"/>
  <c r="BL109" i="1"/>
  <c r="BN109" i="1" s="1"/>
  <c r="BD109" i="1"/>
  <c r="AW109" i="1"/>
  <c r="AY109" i="1" s="1"/>
  <c r="AO109" i="1"/>
  <c r="BG109" i="1" s="1"/>
  <c r="AE109" i="1"/>
  <c r="Z109" i="1"/>
  <c r="S109" i="1"/>
  <c r="U109" i="1" s="1"/>
  <c r="N109" i="1"/>
  <c r="AZ108" i="1"/>
  <c r="AW108" i="1"/>
  <c r="AT108" i="1"/>
  <c r="AK108" i="1"/>
  <c r="AH108" i="1"/>
  <c r="AE108" i="1"/>
  <c r="V108" i="1"/>
  <c r="S108" i="1"/>
  <c r="P108" i="1"/>
  <c r="J108" i="1"/>
  <c r="G108" i="1"/>
  <c r="D108" i="1"/>
  <c r="BN107" i="1"/>
  <c r="BD107" i="1"/>
  <c r="BD108" i="1" s="1"/>
  <c r="AZ107" i="1"/>
  <c r="BB107" i="1" s="1"/>
  <c r="AW107" i="1"/>
  <c r="AY107" i="1" s="1"/>
  <c r="AT107" i="1"/>
  <c r="AO107" i="1"/>
  <c r="AO108" i="1" s="1"/>
  <c r="AK107" i="1"/>
  <c r="AM107" i="1" s="1"/>
  <c r="AH107" i="1"/>
  <c r="AJ107" i="1" s="1"/>
  <c r="AE107" i="1"/>
  <c r="Z107" i="1"/>
  <c r="Z108" i="1" s="1"/>
  <c r="V107" i="1"/>
  <c r="X107" i="1" s="1"/>
  <c r="S107" i="1"/>
  <c r="P107" i="1"/>
  <c r="N107" i="1"/>
  <c r="AC107" i="1" s="1"/>
  <c r="J107" i="1"/>
  <c r="L107" i="1" s="1"/>
  <c r="G107" i="1"/>
  <c r="I107" i="1" s="1"/>
  <c r="D107" i="1"/>
  <c r="F107" i="1" s="1"/>
  <c r="BL106" i="1"/>
  <c r="BN106" i="1" s="1"/>
  <c r="BD106" i="1"/>
  <c r="AW106" i="1"/>
  <c r="AY106" i="1" s="1"/>
  <c r="AO106" i="1"/>
  <c r="Z106" i="1"/>
  <c r="P106" i="1"/>
  <c r="N106" i="1"/>
  <c r="AZ105" i="1"/>
  <c r="AW105" i="1"/>
  <c r="AT105" i="1"/>
  <c r="AK105" i="1"/>
  <c r="AH105" i="1"/>
  <c r="AE105" i="1"/>
  <c r="V105" i="1"/>
  <c r="S105" i="1"/>
  <c r="P105" i="1"/>
  <c r="J105" i="1"/>
  <c r="G105" i="1"/>
  <c r="D105" i="1"/>
  <c r="BN104" i="1"/>
  <c r="BD104" i="1"/>
  <c r="BD105" i="1" s="1"/>
  <c r="AZ104" i="1"/>
  <c r="BB104" i="1" s="1"/>
  <c r="AW104" i="1"/>
  <c r="AY104" i="1" s="1"/>
  <c r="AT104" i="1"/>
  <c r="AO104" i="1"/>
  <c r="AO105" i="1" s="1"/>
  <c r="AK104" i="1"/>
  <c r="AM104" i="1" s="1"/>
  <c r="AH104" i="1"/>
  <c r="AJ104" i="1" s="1"/>
  <c r="AE104" i="1"/>
  <c r="Z104" i="1"/>
  <c r="Z105" i="1" s="1"/>
  <c r="V104" i="1"/>
  <c r="X104" i="1" s="1"/>
  <c r="S104" i="1"/>
  <c r="U104" i="1" s="1"/>
  <c r="P104" i="1"/>
  <c r="P103" i="1" s="1"/>
  <c r="N104" i="1"/>
  <c r="AC104" i="1" s="1"/>
  <c r="J104" i="1"/>
  <c r="L104" i="1" s="1"/>
  <c r="G104" i="1"/>
  <c r="I104" i="1" s="1"/>
  <c r="D104" i="1"/>
  <c r="BL103" i="1"/>
  <c r="BN103" i="1" s="1"/>
  <c r="BD103" i="1"/>
  <c r="AO103" i="1"/>
  <c r="Z103" i="1"/>
  <c r="N103" i="1"/>
  <c r="AZ102" i="1"/>
  <c r="AW102" i="1"/>
  <c r="AT102" i="1"/>
  <c r="AK102" i="1"/>
  <c r="AH102" i="1"/>
  <c r="AE102" i="1"/>
  <c r="V102" i="1"/>
  <c r="S102" i="1"/>
  <c r="P102" i="1"/>
  <c r="J102" i="1"/>
  <c r="G102" i="1"/>
  <c r="D102" i="1"/>
  <c r="BN101" i="1"/>
  <c r="BD101" i="1"/>
  <c r="BD102" i="1" s="1"/>
  <c r="AZ101" i="1"/>
  <c r="BB101" i="1" s="1"/>
  <c r="AW101" i="1"/>
  <c r="AY101" i="1" s="1"/>
  <c r="AT101" i="1"/>
  <c r="AT100" i="1" s="1"/>
  <c r="AO101" i="1"/>
  <c r="AO102" i="1" s="1"/>
  <c r="AK101" i="1"/>
  <c r="AM101" i="1" s="1"/>
  <c r="AH101" i="1"/>
  <c r="AJ101" i="1" s="1"/>
  <c r="AE101" i="1"/>
  <c r="Z101" i="1"/>
  <c r="Z102" i="1" s="1"/>
  <c r="V101" i="1"/>
  <c r="X101" i="1" s="1"/>
  <c r="S101" i="1"/>
  <c r="U101" i="1" s="1"/>
  <c r="P101" i="1"/>
  <c r="P100" i="1" s="1"/>
  <c r="N101" i="1"/>
  <c r="AC101" i="1" s="1"/>
  <c r="J101" i="1"/>
  <c r="L101" i="1" s="1"/>
  <c r="G101" i="1"/>
  <c r="I101" i="1" s="1"/>
  <c r="D101" i="1"/>
  <c r="BL100" i="1"/>
  <c r="BN100" i="1" s="1"/>
  <c r="BD100" i="1"/>
  <c r="AO100" i="1"/>
  <c r="Z100" i="1"/>
  <c r="N100" i="1"/>
  <c r="AZ99" i="1"/>
  <c r="AZ97" i="1" s="1"/>
  <c r="BB97" i="1" s="1"/>
  <c r="AW99" i="1"/>
  <c r="AT99" i="1"/>
  <c r="AT97" i="1" s="1"/>
  <c r="AK99" i="1"/>
  <c r="AK97" i="1" s="1"/>
  <c r="AM97" i="1" s="1"/>
  <c r="AH99" i="1"/>
  <c r="AH97" i="1" s="1"/>
  <c r="AJ97" i="1" s="1"/>
  <c r="AE99" i="1"/>
  <c r="AE97" i="1" s="1"/>
  <c r="V99" i="1"/>
  <c r="V97" i="1" s="1"/>
  <c r="X97" i="1" s="1"/>
  <c r="S99" i="1"/>
  <c r="S97" i="1" s="1"/>
  <c r="U97" i="1" s="1"/>
  <c r="P99" i="1"/>
  <c r="P97" i="1" s="1"/>
  <c r="J99" i="1"/>
  <c r="J97" i="1" s="1"/>
  <c r="L97" i="1" s="1"/>
  <c r="G99" i="1"/>
  <c r="G97" i="1" s="1"/>
  <c r="I97" i="1" s="1"/>
  <c r="D99" i="1"/>
  <c r="D97" i="1" s="1"/>
  <c r="BN98" i="1"/>
  <c r="BD98" i="1"/>
  <c r="BD99" i="1" s="1"/>
  <c r="BC98" i="1"/>
  <c r="BC99" i="1" s="1"/>
  <c r="BB98" i="1"/>
  <c r="BB99" i="1" s="1"/>
  <c r="AY98" i="1"/>
  <c r="AY99" i="1" s="1"/>
  <c r="AV98" i="1"/>
  <c r="AV99" i="1" s="1"/>
  <c r="AO98" i="1"/>
  <c r="AO99" i="1" s="1"/>
  <c r="AN98" i="1"/>
  <c r="AN99" i="1" s="1"/>
  <c r="AM98" i="1"/>
  <c r="AM99" i="1" s="1"/>
  <c r="AJ98" i="1"/>
  <c r="AJ99" i="1" s="1"/>
  <c r="AG98" i="1"/>
  <c r="AG99" i="1" s="1"/>
  <c r="Z98" i="1"/>
  <c r="Z99" i="1" s="1"/>
  <c r="Y98" i="1"/>
  <c r="Y99" i="1" s="1"/>
  <c r="X98" i="1"/>
  <c r="X99" i="1" s="1"/>
  <c r="U98" i="1"/>
  <c r="U99" i="1" s="1"/>
  <c r="R98" i="1"/>
  <c r="R99" i="1" s="1"/>
  <c r="N98" i="1"/>
  <c r="N99" i="1" s="1"/>
  <c r="M98" i="1"/>
  <c r="M99" i="1" s="1"/>
  <c r="L98" i="1"/>
  <c r="L99" i="1" s="1"/>
  <c r="I98" i="1"/>
  <c r="F98" i="1"/>
  <c r="F99" i="1" s="1"/>
  <c r="BP99" i="1" s="1"/>
  <c r="BL97" i="1"/>
  <c r="BN97" i="1" s="1"/>
  <c r="BD97" i="1"/>
  <c r="AW97" i="1"/>
  <c r="AY97" i="1" s="1"/>
  <c r="AO97" i="1"/>
  <c r="Z97" i="1"/>
  <c r="N97" i="1"/>
  <c r="AC97" i="1" s="1"/>
  <c r="AZ96" i="1"/>
  <c r="AW96" i="1"/>
  <c r="AT96" i="1"/>
  <c r="AK96" i="1"/>
  <c r="AH96" i="1"/>
  <c r="AE96" i="1"/>
  <c r="V96" i="1"/>
  <c r="S96" i="1"/>
  <c r="P96" i="1"/>
  <c r="J96" i="1"/>
  <c r="G96" i="1"/>
  <c r="D96" i="1"/>
  <c r="BN95" i="1"/>
  <c r="BD95" i="1"/>
  <c r="BD96" i="1" s="1"/>
  <c r="AZ95" i="1"/>
  <c r="AW95" i="1"/>
  <c r="AY95" i="1" s="1"/>
  <c r="AT95" i="1"/>
  <c r="AO95" i="1"/>
  <c r="AO96" i="1" s="1"/>
  <c r="AK95" i="1"/>
  <c r="AM95" i="1" s="1"/>
  <c r="AH95" i="1"/>
  <c r="AJ95" i="1" s="1"/>
  <c r="AE95" i="1"/>
  <c r="Z95" i="1"/>
  <c r="Z96" i="1" s="1"/>
  <c r="V95" i="1"/>
  <c r="X95" i="1" s="1"/>
  <c r="S95" i="1"/>
  <c r="U95" i="1" s="1"/>
  <c r="P95" i="1"/>
  <c r="P94" i="1" s="1"/>
  <c r="N95" i="1"/>
  <c r="AC95" i="1" s="1"/>
  <c r="J95" i="1"/>
  <c r="L95" i="1" s="1"/>
  <c r="G95" i="1"/>
  <c r="I95" i="1" s="1"/>
  <c r="D95" i="1"/>
  <c r="F95" i="1" s="1"/>
  <c r="BL94" i="1"/>
  <c r="BN94" i="1" s="1"/>
  <c r="BD94" i="1"/>
  <c r="AO94" i="1"/>
  <c r="Z94" i="1"/>
  <c r="N94" i="1"/>
  <c r="AZ93" i="1"/>
  <c r="AW93" i="1"/>
  <c r="AT93" i="1"/>
  <c r="AK93" i="1"/>
  <c r="AH93" i="1"/>
  <c r="AE93" i="1"/>
  <c r="V93" i="1"/>
  <c r="S93" i="1"/>
  <c r="P93" i="1"/>
  <c r="J93" i="1"/>
  <c r="G93" i="1"/>
  <c r="D93" i="1"/>
  <c r="BN92" i="1"/>
  <c r="BD92" i="1"/>
  <c r="BD93" i="1" s="1"/>
  <c r="AZ92" i="1"/>
  <c r="BB92" i="1" s="1"/>
  <c r="AW92" i="1"/>
  <c r="AY92" i="1" s="1"/>
  <c r="AT92" i="1"/>
  <c r="AT91" i="1" s="1"/>
  <c r="AO92" i="1"/>
  <c r="AO93" i="1" s="1"/>
  <c r="AK92" i="1"/>
  <c r="AM92" i="1" s="1"/>
  <c r="AH92" i="1"/>
  <c r="AJ92" i="1" s="1"/>
  <c r="AE92" i="1"/>
  <c r="Z92" i="1"/>
  <c r="Z93" i="1" s="1"/>
  <c r="V92" i="1"/>
  <c r="X92" i="1" s="1"/>
  <c r="S92" i="1"/>
  <c r="U92" i="1" s="1"/>
  <c r="P92" i="1"/>
  <c r="P91" i="1" s="1"/>
  <c r="N92" i="1"/>
  <c r="AC92" i="1" s="1"/>
  <c r="J92" i="1"/>
  <c r="L92" i="1" s="1"/>
  <c r="G92" i="1"/>
  <c r="I92" i="1" s="1"/>
  <c r="D92" i="1"/>
  <c r="F92" i="1" s="1"/>
  <c r="BL91" i="1"/>
  <c r="BN91" i="1" s="1"/>
  <c r="BD91" i="1"/>
  <c r="AO91" i="1"/>
  <c r="Z91" i="1"/>
  <c r="N91" i="1"/>
  <c r="AC91" i="1" s="1"/>
  <c r="AZ90" i="1"/>
  <c r="AW90" i="1"/>
  <c r="AT90" i="1"/>
  <c r="AK90" i="1"/>
  <c r="AH90" i="1"/>
  <c r="AE90" i="1"/>
  <c r="V90" i="1"/>
  <c r="S90" i="1"/>
  <c r="P90" i="1"/>
  <c r="J90" i="1"/>
  <c r="G90" i="1"/>
  <c r="D90" i="1"/>
  <c r="BN89" i="1"/>
  <c r="BD89" i="1"/>
  <c r="BD90" i="1" s="1"/>
  <c r="AZ89" i="1"/>
  <c r="AW89" i="1"/>
  <c r="AY89" i="1" s="1"/>
  <c r="AT89" i="1"/>
  <c r="AT88" i="1" s="1"/>
  <c r="AO89" i="1"/>
  <c r="AO90" i="1" s="1"/>
  <c r="AK89" i="1"/>
  <c r="AM89" i="1" s="1"/>
  <c r="AH89" i="1"/>
  <c r="AJ89" i="1" s="1"/>
  <c r="AE89" i="1"/>
  <c r="Z89" i="1"/>
  <c r="Z90" i="1" s="1"/>
  <c r="V89" i="1"/>
  <c r="S89" i="1"/>
  <c r="U89" i="1" s="1"/>
  <c r="P89" i="1"/>
  <c r="P88" i="1" s="1"/>
  <c r="N89" i="1"/>
  <c r="AC89" i="1" s="1"/>
  <c r="J89" i="1"/>
  <c r="L89" i="1" s="1"/>
  <c r="G89" i="1"/>
  <c r="I89" i="1" s="1"/>
  <c r="D89" i="1"/>
  <c r="F89" i="1" s="1"/>
  <c r="BL88" i="1"/>
  <c r="BN88" i="1" s="1"/>
  <c r="BD88" i="1"/>
  <c r="AO88" i="1"/>
  <c r="Z88" i="1"/>
  <c r="N88" i="1"/>
  <c r="AZ87" i="1"/>
  <c r="AW87" i="1"/>
  <c r="AT87" i="1"/>
  <c r="AK87" i="1"/>
  <c r="AH87" i="1"/>
  <c r="AE87" i="1"/>
  <c r="V87" i="1"/>
  <c r="S87" i="1"/>
  <c r="P87" i="1"/>
  <c r="J87" i="1"/>
  <c r="G87" i="1"/>
  <c r="D87" i="1"/>
  <c r="BN86" i="1"/>
  <c r="BD86" i="1"/>
  <c r="BD87" i="1" s="1"/>
  <c r="AZ86" i="1"/>
  <c r="AW86" i="1"/>
  <c r="AY86" i="1" s="1"/>
  <c r="AT86" i="1"/>
  <c r="AO86" i="1"/>
  <c r="AO87" i="1" s="1"/>
  <c r="AK86" i="1"/>
  <c r="AM86" i="1" s="1"/>
  <c r="AM87" i="1" s="1"/>
  <c r="AH86" i="1"/>
  <c r="AJ86" i="1" s="1"/>
  <c r="AE86" i="1"/>
  <c r="Z86" i="1"/>
  <c r="Z87" i="1" s="1"/>
  <c r="V86" i="1"/>
  <c r="X86" i="1" s="1"/>
  <c r="S86" i="1"/>
  <c r="U86" i="1" s="1"/>
  <c r="U87" i="1" s="1"/>
  <c r="P86" i="1"/>
  <c r="N86" i="1"/>
  <c r="AC86" i="1" s="1"/>
  <c r="J86" i="1"/>
  <c r="L86" i="1" s="1"/>
  <c r="L87" i="1" s="1"/>
  <c r="G86" i="1"/>
  <c r="I86" i="1" s="1"/>
  <c r="I87" i="1" s="1"/>
  <c r="D86" i="1"/>
  <c r="BL85" i="1"/>
  <c r="BN85" i="1" s="1"/>
  <c r="BD85" i="1"/>
  <c r="AO85" i="1"/>
  <c r="BG85" i="1" s="1"/>
  <c r="Z85" i="1"/>
  <c r="N85" i="1"/>
  <c r="AC85" i="1" s="1"/>
  <c r="AR85" i="1" s="1"/>
  <c r="BJ85" i="1" s="1"/>
  <c r="AZ84" i="1"/>
  <c r="AZ82" i="1" s="1"/>
  <c r="BB82" i="1" s="1"/>
  <c r="AW84" i="1"/>
  <c r="AW82" i="1" s="1"/>
  <c r="AY82" i="1" s="1"/>
  <c r="AT84" i="1"/>
  <c r="AT82" i="1" s="1"/>
  <c r="AK84" i="1"/>
  <c r="AK82" i="1" s="1"/>
  <c r="AM82" i="1" s="1"/>
  <c r="AH84" i="1"/>
  <c r="AH82" i="1" s="1"/>
  <c r="AJ82" i="1" s="1"/>
  <c r="AE84" i="1"/>
  <c r="AE82" i="1" s="1"/>
  <c r="V84" i="1"/>
  <c r="V82" i="1" s="1"/>
  <c r="X82" i="1" s="1"/>
  <c r="S84" i="1"/>
  <c r="S82" i="1" s="1"/>
  <c r="U82" i="1" s="1"/>
  <c r="P84" i="1"/>
  <c r="J84" i="1"/>
  <c r="J82" i="1" s="1"/>
  <c r="L82" i="1" s="1"/>
  <c r="G84" i="1"/>
  <c r="G82" i="1" s="1"/>
  <c r="I82" i="1" s="1"/>
  <c r="D84" i="1"/>
  <c r="D82" i="1" s="1"/>
  <c r="BN83" i="1"/>
  <c r="BD83" i="1"/>
  <c r="BD84" i="1" s="1"/>
  <c r="BC83" i="1"/>
  <c r="BC84" i="1" s="1"/>
  <c r="BB83" i="1"/>
  <c r="BB84" i="1" s="1"/>
  <c r="AY83" i="1"/>
  <c r="AY84" i="1" s="1"/>
  <c r="AV83" i="1"/>
  <c r="AV84" i="1" s="1"/>
  <c r="AO83" i="1"/>
  <c r="AO84" i="1" s="1"/>
  <c r="AN83" i="1"/>
  <c r="AN84" i="1" s="1"/>
  <c r="AM83" i="1"/>
  <c r="AM84" i="1" s="1"/>
  <c r="AJ83" i="1"/>
  <c r="AJ84" i="1" s="1"/>
  <c r="AG83" i="1"/>
  <c r="AG84" i="1" s="1"/>
  <c r="Z83" i="1"/>
  <c r="Z84" i="1" s="1"/>
  <c r="Y83" i="1"/>
  <c r="Y84" i="1" s="1"/>
  <c r="X83" i="1"/>
  <c r="X84" i="1" s="1"/>
  <c r="U83" i="1"/>
  <c r="U84" i="1" s="1"/>
  <c r="R83" i="1"/>
  <c r="R84" i="1" s="1"/>
  <c r="N83" i="1"/>
  <c r="N84" i="1" s="1"/>
  <c r="M83" i="1"/>
  <c r="M84" i="1" s="1"/>
  <c r="L83" i="1"/>
  <c r="L84" i="1" s="1"/>
  <c r="I83" i="1"/>
  <c r="F83" i="1"/>
  <c r="F84" i="1" s="1"/>
  <c r="BP84" i="1" s="1"/>
  <c r="BL82" i="1"/>
  <c r="BN82" i="1" s="1"/>
  <c r="BD82" i="1"/>
  <c r="AO82" i="1"/>
  <c r="Z82" i="1"/>
  <c r="P82" i="1"/>
  <c r="N82" i="1"/>
  <c r="AZ81" i="1"/>
  <c r="AW81" i="1"/>
  <c r="AT81" i="1"/>
  <c r="AK81" i="1"/>
  <c r="AH81" i="1"/>
  <c r="AE81" i="1"/>
  <c r="V81" i="1"/>
  <c r="S81" i="1"/>
  <c r="P81" i="1"/>
  <c r="J81" i="1"/>
  <c r="G81" i="1"/>
  <c r="D81" i="1"/>
  <c r="BN80" i="1"/>
  <c r="BD80" i="1"/>
  <c r="BD81" i="1" s="1"/>
  <c r="AZ80" i="1"/>
  <c r="BB80" i="1" s="1"/>
  <c r="AW80" i="1"/>
  <c r="AY80" i="1" s="1"/>
  <c r="AT80" i="1"/>
  <c r="AO80" i="1"/>
  <c r="AO81" i="1" s="1"/>
  <c r="AK80" i="1"/>
  <c r="AM80" i="1" s="1"/>
  <c r="AH80" i="1"/>
  <c r="AJ80" i="1" s="1"/>
  <c r="AE80" i="1"/>
  <c r="Z80" i="1"/>
  <c r="Z81" i="1" s="1"/>
  <c r="V80" i="1"/>
  <c r="X80" i="1" s="1"/>
  <c r="S80" i="1"/>
  <c r="U80" i="1" s="1"/>
  <c r="P80" i="1"/>
  <c r="N80" i="1"/>
  <c r="AC80" i="1" s="1"/>
  <c r="J80" i="1"/>
  <c r="L80" i="1" s="1"/>
  <c r="G80" i="1"/>
  <c r="I80" i="1" s="1"/>
  <c r="D80" i="1"/>
  <c r="BL79" i="1"/>
  <c r="BN79" i="1" s="1"/>
  <c r="BD79" i="1"/>
  <c r="AO79" i="1"/>
  <c r="Z79" i="1"/>
  <c r="N79" i="1"/>
  <c r="AZ78" i="1"/>
  <c r="AW78" i="1"/>
  <c r="AT78" i="1"/>
  <c r="AK78" i="1"/>
  <c r="AH78" i="1"/>
  <c r="AE78" i="1"/>
  <c r="V78" i="1"/>
  <c r="S78" i="1"/>
  <c r="P78" i="1"/>
  <c r="J78" i="1"/>
  <c r="G78" i="1"/>
  <c r="D78" i="1"/>
  <c r="BN77" i="1"/>
  <c r="BD77" i="1"/>
  <c r="BD78" i="1" s="1"/>
  <c r="AZ77" i="1"/>
  <c r="BB77" i="1" s="1"/>
  <c r="AW77" i="1"/>
  <c r="AY77" i="1" s="1"/>
  <c r="AT77" i="1"/>
  <c r="AO77" i="1"/>
  <c r="AO78" i="1" s="1"/>
  <c r="AK77" i="1"/>
  <c r="AM77" i="1" s="1"/>
  <c r="AH77" i="1"/>
  <c r="AJ77" i="1" s="1"/>
  <c r="AE77" i="1"/>
  <c r="AE76" i="1" s="1"/>
  <c r="Z77" i="1"/>
  <c r="Z78" i="1" s="1"/>
  <c r="V77" i="1"/>
  <c r="X77" i="1" s="1"/>
  <c r="S77" i="1"/>
  <c r="U77" i="1" s="1"/>
  <c r="P77" i="1"/>
  <c r="N77" i="1"/>
  <c r="AC77" i="1" s="1"/>
  <c r="J77" i="1"/>
  <c r="L77" i="1" s="1"/>
  <c r="G77" i="1"/>
  <c r="I77" i="1" s="1"/>
  <c r="D77" i="1"/>
  <c r="F77" i="1" s="1"/>
  <c r="BL76" i="1"/>
  <c r="BN76" i="1" s="1"/>
  <c r="BD76" i="1"/>
  <c r="AW76" i="1"/>
  <c r="AY76" i="1" s="1"/>
  <c r="AO76" i="1"/>
  <c r="Z76" i="1"/>
  <c r="P76" i="1"/>
  <c r="N76" i="1"/>
  <c r="AZ75" i="1"/>
  <c r="AW75" i="1"/>
  <c r="AT75" i="1"/>
  <c r="AK75" i="1"/>
  <c r="AH75" i="1"/>
  <c r="AE75" i="1"/>
  <c r="V75" i="1"/>
  <c r="S75" i="1"/>
  <c r="P75" i="1"/>
  <c r="J75" i="1"/>
  <c r="G75" i="1"/>
  <c r="D75" i="1"/>
  <c r="BN74" i="1"/>
  <c r="BD74" i="1"/>
  <c r="BD75" i="1" s="1"/>
  <c r="AZ74" i="1"/>
  <c r="BB74" i="1" s="1"/>
  <c r="AW74" i="1"/>
  <c r="AY74" i="1" s="1"/>
  <c r="AT74" i="1"/>
  <c r="AO74" i="1"/>
  <c r="AO75" i="1" s="1"/>
  <c r="AK74" i="1"/>
  <c r="AM74" i="1" s="1"/>
  <c r="AM75" i="1" s="1"/>
  <c r="AH74" i="1"/>
  <c r="AJ74" i="1" s="1"/>
  <c r="AE74" i="1"/>
  <c r="AE73" i="1" s="1"/>
  <c r="Z74" i="1"/>
  <c r="Z75" i="1" s="1"/>
  <c r="V74" i="1"/>
  <c r="X74" i="1" s="1"/>
  <c r="S74" i="1"/>
  <c r="U74" i="1" s="1"/>
  <c r="U75" i="1" s="1"/>
  <c r="P74" i="1"/>
  <c r="P73" i="1" s="1"/>
  <c r="N74" i="1"/>
  <c r="AC74" i="1" s="1"/>
  <c r="J74" i="1"/>
  <c r="L74" i="1" s="1"/>
  <c r="L75" i="1" s="1"/>
  <c r="G74" i="1"/>
  <c r="I74" i="1" s="1"/>
  <c r="I75" i="1" s="1"/>
  <c r="D74" i="1"/>
  <c r="BL73" i="1"/>
  <c r="BN73" i="1" s="1"/>
  <c r="BD73" i="1"/>
  <c r="AO73" i="1"/>
  <c r="Z73" i="1"/>
  <c r="N73" i="1"/>
  <c r="AZ72" i="1"/>
  <c r="AZ70" i="1" s="1"/>
  <c r="BB70" i="1" s="1"/>
  <c r="AW72" i="1"/>
  <c r="AT72" i="1"/>
  <c r="AT70" i="1" s="1"/>
  <c r="AK72" i="1"/>
  <c r="AH72" i="1"/>
  <c r="AH70" i="1" s="1"/>
  <c r="AJ70" i="1" s="1"/>
  <c r="AE72" i="1"/>
  <c r="AE70" i="1" s="1"/>
  <c r="V72" i="1"/>
  <c r="V70" i="1" s="1"/>
  <c r="X70" i="1" s="1"/>
  <c r="S72" i="1"/>
  <c r="S70" i="1" s="1"/>
  <c r="U70" i="1" s="1"/>
  <c r="P72" i="1"/>
  <c r="P70" i="1" s="1"/>
  <c r="J72" i="1"/>
  <c r="J70" i="1" s="1"/>
  <c r="L70" i="1" s="1"/>
  <c r="G72" i="1"/>
  <c r="G70" i="1" s="1"/>
  <c r="I70" i="1" s="1"/>
  <c r="D72" i="1"/>
  <c r="D70" i="1" s="1"/>
  <c r="BN71" i="1"/>
  <c r="BD71" i="1"/>
  <c r="BD72" i="1" s="1"/>
  <c r="BC71" i="1"/>
  <c r="BC72" i="1" s="1"/>
  <c r="BB71" i="1"/>
  <c r="BB72" i="1" s="1"/>
  <c r="AY71" i="1"/>
  <c r="AY72" i="1" s="1"/>
  <c r="AV71" i="1"/>
  <c r="AV72" i="1" s="1"/>
  <c r="AO71" i="1"/>
  <c r="AO72" i="1" s="1"/>
  <c r="AN71" i="1"/>
  <c r="AN72" i="1" s="1"/>
  <c r="AM71" i="1"/>
  <c r="AM72" i="1" s="1"/>
  <c r="AJ71" i="1"/>
  <c r="AJ72" i="1" s="1"/>
  <c r="AG71" i="1"/>
  <c r="AG72" i="1" s="1"/>
  <c r="Z71" i="1"/>
  <c r="Z72" i="1" s="1"/>
  <c r="Y71" i="1"/>
  <c r="Y72" i="1" s="1"/>
  <c r="X71" i="1"/>
  <c r="X72" i="1" s="1"/>
  <c r="U71" i="1"/>
  <c r="U72" i="1" s="1"/>
  <c r="R71" i="1"/>
  <c r="R72" i="1" s="1"/>
  <c r="N71" i="1"/>
  <c r="N72" i="1" s="1"/>
  <c r="M71" i="1"/>
  <c r="M72" i="1" s="1"/>
  <c r="L71" i="1"/>
  <c r="L72" i="1" s="1"/>
  <c r="I71" i="1"/>
  <c r="F71" i="1"/>
  <c r="F72" i="1" s="1"/>
  <c r="BP72" i="1" s="1"/>
  <c r="BL70" i="1"/>
  <c r="BN70" i="1" s="1"/>
  <c r="BD70" i="1"/>
  <c r="AW70" i="1"/>
  <c r="AY70" i="1" s="1"/>
  <c r="AO70" i="1"/>
  <c r="BG70" i="1" s="1"/>
  <c r="AK70" i="1"/>
  <c r="AM70" i="1" s="1"/>
  <c r="Z70" i="1"/>
  <c r="N70" i="1"/>
  <c r="AZ69" i="1"/>
  <c r="AW69" i="1"/>
  <c r="AT69" i="1"/>
  <c r="AK69" i="1"/>
  <c r="AH69" i="1"/>
  <c r="AE69" i="1"/>
  <c r="V69" i="1"/>
  <c r="S69" i="1"/>
  <c r="P69" i="1"/>
  <c r="J69" i="1"/>
  <c r="G69" i="1"/>
  <c r="D69" i="1"/>
  <c r="BN68" i="1"/>
  <c r="BD68" i="1"/>
  <c r="BD69" i="1" s="1"/>
  <c r="AZ68" i="1"/>
  <c r="BB68" i="1" s="1"/>
  <c r="AW68" i="1"/>
  <c r="AY68" i="1" s="1"/>
  <c r="AT68" i="1"/>
  <c r="AT67" i="1" s="1"/>
  <c r="AO68" i="1"/>
  <c r="AO69" i="1" s="1"/>
  <c r="AK68" i="1"/>
  <c r="AM68" i="1" s="1"/>
  <c r="AH68" i="1"/>
  <c r="AJ68" i="1" s="1"/>
  <c r="AE68" i="1"/>
  <c r="Z68" i="1"/>
  <c r="Z69" i="1" s="1"/>
  <c r="V68" i="1"/>
  <c r="X68" i="1" s="1"/>
  <c r="S68" i="1"/>
  <c r="U68" i="1" s="1"/>
  <c r="P68" i="1"/>
  <c r="P67" i="1" s="1"/>
  <c r="N68" i="1"/>
  <c r="AC68" i="1" s="1"/>
  <c r="J68" i="1"/>
  <c r="L68" i="1" s="1"/>
  <c r="G68" i="1"/>
  <c r="I68" i="1" s="1"/>
  <c r="D68" i="1"/>
  <c r="F68" i="1" s="1"/>
  <c r="BL67" i="1"/>
  <c r="BN67" i="1" s="1"/>
  <c r="BD67" i="1"/>
  <c r="AO67" i="1"/>
  <c r="Z67" i="1"/>
  <c r="N67" i="1"/>
  <c r="AZ66" i="1"/>
  <c r="AW66" i="1"/>
  <c r="AT66" i="1"/>
  <c r="AK66" i="1"/>
  <c r="AH66" i="1"/>
  <c r="AE66" i="1"/>
  <c r="V66" i="1"/>
  <c r="S66" i="1"/>
  <c r="P66" i="1"/>
  <c r="J66" i="1"/>
  <c r="G66" i="1"/>
  <c r="D66" i="1"/>
  <c r="BN65" i="1"/>
  <c r="BD65" i="1"/>
  <c r="BD66" i="1" s="1"/>
  <c r="AZ65" i="1"/>
  <c r="BB65" i="1" s="1"/>
  <c r="AW65" i="1"/>
  <c r="AY65" i="1" s="1"/>
  <c r="AT65" i="1"/>
  <c r="AO65" i="1"/>
  <c r="AO66" i="1" s="1"/>
  <c r="AK65" i="1"/>
  <c r="AM65" i="1" s="1"/>
  <c r="AH65" i="1"/>
  <c r="AJ65" i="1" s="1"/>
  <c r="AE65" i="1"/>
  <c r="Z65" i="1"/>
  <c r="Z66" i="1" s="1"/>
  <c r="V65" i="1"/>
  <c r="X65" i="1" s="1"/>
  <c r="S65" i="1"/>
  <c r="U65" i="1" s="1"/>
  <c r="P65" i="1"/>
  <c r="N65" i="1"/>
  <c r="AC65" i="1" s="1"/>
  <c r="J65" i="1"/>
  <c r="L65" i="1" s="1"/>
  <c r="G65" i="1"/>
  <c r="I65" i="1" s="1"/>
  <c r="D65" i="1"/>
  <c r="F65" i="1" s="1"/>
  <c r="BL64" i="1"/>
  <c r="BN64" i="1" s="1"/>
  <c r="BD64" i="1"/>
  <c r="AW64" i="1"/>
  <c r="AY64" i="1" s="1"/>
  <c r="AO64" i="1"/>
  <c r="Z64" i="1"/>
  <c r="N64" i="1"/>
  <c r="AC64" i="1" s="1"/>
  <c r="AR64" i="1" s="1"/>
  <c r="BJ64" i="1" s="1"/>
  <c r="BD63" i="1"/>
  <c r="AO63" i="1"/>
  <c r="Z63" i="1"/>
  <c r="N63" i="1"/>
  <c r="BD62" i="1"/>
  <c r="AO62" i="1"/>
  <c r="Z62" i="1"/>
  <c r="N62" i="1"/>
  <c r="AZ61" i="1"/>
  <c r="AW61" i="1"/>
  <c r="AT61" i="1"/>
  <c r="AK61" i="1"/>
  <c r="AH61" i="1"/>
  <c r="AE61" i="1"/>
  <c r="V61" i="1"/>
  <c r="S61" i="1"/>
  <c r="P61" i="1"/>
  <c r="J61" i="1"/>
  <c r="G61" i="1"/>
  <c r="D61" i="1"/>
  <c r="BN60" i="1"/>
  <c r="BD60" i="1"/>
  <c r="BD61" i="1" s="1"/>
  <c r="AZ60" i="1"/>
  <c r="BB60" i="1" s="1"/>
  <c r="AW60" i="1"/>
  <c r="AY60" i="1" s="1"/>
  <c r="AT60" i="1"/>
  <c r="AV60" i="1" s="1"/>
  <c r="AO60" i="1"/>
  <c r="AO61" i="1" s="1"/>
  <c r="AK60" i="1"/>
  <c r="AM60" i="1" s="1"/>
  <c r="AH60" i="1"/>
  <c r="AJ60" i="1" s="1"/>
  <c r="AE60" i="1"/>
  <c r="AG60" i="1" s="1"/>
  <c r="Z60" i="1"/>
  <c r="Z61" i="1" s="1"/>
  <c r="V60" i="1"/>
  <c r="X60" i="1" s="1"/>
  <c r="S60" i="1"/>
  <c r="U60" i="1" s="1"/>
  <c r="P60" i="1"/>
  <c r="N60" i="1"/>
  <c r="N61" i="1" s="1"/>
  <c r="J60" i="1"/>
  <c r="L60" i="1" s="1"/>
  <c r="G60" i="1"/>
  <c r="I60" i="1" s="1"/>
  <c r="D60" i="1"/>
  <c r="BL59" i="1"/>
  <c r="BN59" i="1" s="1"/>
  <c r="BD59" i="1"/>
  <c r="AO59" i="1"/>
  <c r="Z59" i="1"/>
  <c r="N59" i="1"/>
  <c r="AZ58" i="1"/>
  <c r="AW58" i="1"/>
  <c r="AT58" i="1"/>
  <c r="AK58" i="1"/>
  <c r="AH58" i="1"/>
  <c r="AE58" i="1"/>
  <c r="V58" i="1"/>
  <c r="S58" i="1"/>
  <c r="P58" i="1"/>
  <c r="J58" i="1"/>
  <c r="G58" i="1"/>
  <c r="D58" i="1"/>
  <c r="BN57" i="1"/>
  <c r="BD57" i="1"/>
  <c r="BD58" i="1" s="1"/>
  <c r="AZ57" i="1"/>
  <c r="BB57" i="1" s="1"/>
  <c r="AW57" i="1"/>
  <c r="AY57" i="1" s="1"/>
  <c r="AT57" i="1"/>
  <c r="AV57" i="1" s="1"/>
  <c r="AO57" i="1"/>
  <c r="AO58" i="1" s="1"/>
  <c r="AK57" i="1"/>
  <c r="AM57" i="1" s="1"/>
  <c r="AH57" i="1"/>
  <c r="AJ57" i="1" s="1"/>
  <c r="AE57" i="1"/>
  <c r="AG57" i="1" s="1"/>
  <c r="Z57" i="1"/>
  <c r="Z58" i="1" s="1"/>
  <c r="V57" i="1"/>
  <c r="X57" i="1" s="1"/>
  <c r="S57" i="1"/>
  <c r="U57" i="1" s="1"/>
  <c r="P57" i="1"/>
  <c r="R57" i="1" s="1"/>
  <c r="N57" i="1"/>
  <c r="N58" i="1" s="1"/>
  <c r="J57" i="1"/>
  <c r="L57" i="1" s="1"/>
  <c r="G57" i="1"/>
  <c r="I57" i="1" s="1"/>
  <c r="D57" i="1"/>
  <c r="BL56" i="1"/>
  <c r="BN56" i="1" s="1"/>
  <c r="BD56" i="1"/>
  <c r="AO56" i="1"/>
  <c r="Z56" i="1"/>
  <c r="N56" i="1"/>
  <c r="BD55" i="1"/>
  <c r="AO55" i="1"/>
  <c r="Z55" i="1"/>
  <c r="N55" i="1"/>
  <c r="AZ54" i="1"/>
  <c r="AW54" i="1"/>
  <c r="AT54" i="1"/>
  <c r="AK54" i="1"/>
  <c r="AH54" i="1"/>
  <c r="AE54" i="1"/>
  <c r="V54" i="1"/>
  <c r="S54" i="1"/>
  <c r="P54" i="1"/>
  <c r="J54" i="1"/>
  <c r="G54" i="1"/>
  <c r="D54" i="1"/>
  <c r="BN53" i="1"/>
  <c r="BD53" i="1"/>
  <c r="BD54" i="1" s="1"/>
  <c r="AZ53" i="1"/>
  <c r="BB53" i="1" s="1"/>
  <c r="AW53" i="1"/>
  <c r="AY53" i="1" s="1"/>
  <c r="AT53" i="1"/>
  <c r="AV53" i="1" s="1"/>
  <c r="AO53" i="1"/>
  <c r="AO54" i="1" s="1"/>
  <c r="AK53" i="1"/>
  <c r="AM53" i="1" s="1"/>
  <c r="AH53" i="1"/>
  <c r="AJ53" i="1" s="1"/>
  <c r="AE53" i="1"/>
  <c r="AG53" i="1" s="1"/>
  <c r="Z53" i="1"/>
  <c r="Z54" i="1" s="1"/>
  <c r="V53" i="1"/>
  <c r="X53" i="1" s="1"/>
  <c r="S53" i="1"/>
  <c r="U53" i="1" s="1"/>
  <c r="P53" i="1"/>
  <c r="R53" i="1" s="1"/>
  <c r="N53" i="1"/>
  <c r="N54" i="1" s="1"/>
  <c r="J53" i="1"/>
  <c r="L53" i="1" s="1"/>
  <c r="G53" i="1"/>
  <c r="I53" i="1" s="1"/>
  <c r="D53" i="1"/>
  <c r="BL52" i="1"/>
  <c r="BN52" i="1" s="1"/>
  <c r="BD52" i="1"/>
  <c r="AO52" i="1"/>
  <c r="Z52" i="1"/>
  <c r="N52" i="1"/>
  <c r="BL51" i="1"/>
  <c r="BN51" i="1" s="1"/>
  <c r="BD51" i="1"/>
  <c r="AO51" i="1"/>
  <c r="Z51" i="1"/>
  <c r="N51" i="1"/>
  <c r="BD50" i="1"/>
  <c r="AO50" i="1"/>
  <c r="Z50" i="1"/>
  <c r="N50" i="1"/>
  <c r="AZ49" i="1"/>
  <c r="AZ47" i="1" s="1"/>
  <c r="BB47" i="1" s="1"/>
  <c r="AW49" i="1"/>
  <c r="AW47" i="1" s="1"/>
  <c r="AY47" i="1" s="1"/>
  <c r="AT49" i="1"/>
  <c r="AT47" i="1" s="1"/>
  <c r="AV47" i="1" s="1"/>
  <c r="AK49" i="1"/>
  <c r="AK47" i="1" s="1"/>
  <c r="AM47" i="1" s="1"/>
  <c r="AH49" i="1"/>
  <c r="AE49" i="1"/>
  <c r="AE47" i="1" s="1"/>
  <c r="AG47" i="1" s="1"/>
  <c r="V49" i="1"/>
  <c r="V47" i="1" s="1"/>
  <c r="X47" i="1" s="1"/>
  <c r="S49" i="1"/>
  <c r="S47" i="1" s="1"/>
  <c r="U47" i="1" s="1"/>
  <c r="P49" i="1"/>
  <c r="P47" i="1" s="1"/>
  <c r="R47" i="1" s="1"/>
  <c r="J49" i="1"/>
  <c r="J47" i="1" s="1"/>
  <c r="L47" i="1" s="1"/>
  <c r="G49" i="1"/>
  <c r="G47" i="1" s="1"/>
  <c r="I47" i="1" s="1"/>
  <c r="D49" i="1"/>
  <c r="D47" i="1" s="1"/>
  <c r="F47" i="1" s="1"/>
  <c r="BP47" i="1" s="1"/>
  <c r="BN48" i="1"/>
  <c r="BD48" i="1"/>
  <c r="BC48" i="1"/>
  <c r="BC49" i="1" s="1"/>
  <c r="BB48" i="1"/>
  <c r="BB49" i="1" s="1"/>
  <c r="AY48" i="1"/>
  <c r="AY49" i="1" s="1"/>
  <c r="AV48" i="1"/>
  <c r="AV49" i="1" s="1"/>
  <c r="AO48" i="1"/>
  <c r="AO49" i="1" s="1"/>
  <c r="AN48" i="1"/>
  <c r="AN49" i="1" s="1"/>
  <c r="AM48" i="1"/>
  <c r="AM49" i="1" s="1"/>
  <c r="AJ48" i="1"/>
  <c r="AJ49" i="1" s="1"/>
  <c r="AG48" i="1"/>
  <c r="Z48" i="1"/>
  <c r="Z49" i="1" s="1"/>
  <c r="Y48" i="1"/>
  <c r="Y49" i="1" s="1"/>
  <c r="X48" i="1"/>
  <c r="X49" i="1" s="1"/>
  <c r="U48" i="1"/>
  <c r="U49" i="1" s="1"/>
  <c r="R48" i="1"/>
  <c r="R49" i="1" s="1"/>
  <c r="N48" i="1"/>
  <c r="N49" i="1" s="1"/>
  <c r="M48" i="1"/>
  <c r="L48" i="1"/>
  <c r="L49" i="1" s="1"/>
  <c r="I48" i="1"/>
  <c r="I49" i="1" s="1"/>
  <c r="F48" i="1"/>
  <c r="F49" i="1" s="1"/>
  <c r="BP49" i="1" s="1"/>
  <c r="BL47" i="1"/>
  <c r="BN47" i="1" s="1"/>
  <c r="BD47" i="1"/>
  <c r="AO47" i="1"/>
  <c r="AH47" i="1"/>
  <c r="AJ47" i="1" s="1"/>
  <c r="Z47" i="1"/>
  <c r="N47" i="1"/>
  <c r="AC47" i="1" s="1"/>
  <c r="AZ46" i="1"/>
  <c r="AW46" i="1"/>
  <c r="AW44" i="1" s="1"/>
  <c r="AY44" i="1" s="1"/>
  <c r="AT46" i="1"/>
  <c r="AK46" i="1"/>
  <c r="AE46" i="1"/>
  <c r="V46" i="1"/>
  <c r="S46" i="1"/>
  <c r="P46" i="1"/>
  <c r="J46" i="1"/>
  <c r="G46" i="1"/>
  <c r="D46" i="1"/>
  <c r="BN45" i="1"/>
  <c r="BD45" i="1"/>
  <c r="BD46" i="1" s="1"/>
  <c r="AZ45" i="1"/>
  <c r="BB45" i="1" s="1"/>
  <c r="AW45" i="1"/>
  <c r="AY45" i="1" s="1"/>
  <c r="AT45" i="1"/>
  <c r="AV45" i="1" s="1"/>
  <c r="AO45" i="1"/>
  <c r="AO46" i="1" s="1"/>
  <c r="AK45" i="1"/>
  <c r="AM45" i="1" s="1"/>
  <c r="AJ45" i="1"/>
  <c r="AE45" i="1"/>
  <c r="AG45" i="1" s="1"/>
  <c r="Z45" i="1"/>
  <c r="Z46" i="1" s="1"/>
  <c r="V45" i="1"/>
  <c r="X45" i="1" s="1"/>
  <c r="S45" i="1"/>
  <c r="U45" i="1" s="1"/>
  <c r="P45" i="1"/>
  <c r="R45" i="1" s="1"/>
  <c r="N45" i="1"/>
  <c r="N46" i="1" s="1"/>
  <c r="J45" i="1"/>
  <c r="L45" i="1" s="1"/>
  <c r="G45" i="1"/>
  <c r="I45" i="1" s="1"/>
  <c r="D45" i="1"/>
  <c r="F45" i="1" s="1"/>
  <c r="BL44" i="1"/>
  <c r="BN44" i="1" s="1"/>
  <c r="BD44" i="1"/>
  <c r="AO44" i="1"/>
  <c r="Z44" i="1"/>
  <c r="N44" i="1"/>
  <c r="AZ43" i="1"/>
  <c r="AW43" i="1"/>
  <c r="AT43" i="1"/>
  <c r="AK43" i="1"/>
  <c r="AH43" i="1"/>
  <c r="AE43" i="1"/>
  <c r="V43" i="1"/>
  <c r="S43" i="1"/>
  <c r="P43" i="1"/>
  <c r="J43" i="1"/>
  <c r="G43" i="1"/>
  <c r="D43" i="1"/>
  <c r="BN42" i="1"/>
  <c r="BD42" i="1"/>
  <c r="BD43" i="1" s="1"/>
  <c r="AZ42" i="1"/>
  <c r="AW42" i="1"/>
  <c r="AY42" i="1" s="1"/>
  <c r="AT42" i="1"/>
  <c r="AV42" i="1" s="1"/>
  <c r="AO42" i="1"/>
  <c r="BG42" i="1" s="1"/>
  <c r="BG43" i="1" s="1"/>
  <c r="AK42" i="1"/>
  <c r="AM42" i="1" s="1"/>
  <c r="AH42" i="1"/>
  <c r="AJ42" i="1" s="1"/>
  <c r="AJ43" i="1" s="1"/>
  <c r="AE42" i="1"/>
  <c r="AG42" i="1" s="1"/>
  <c r="AG43" i="1" s="1"/>
  <c r="Z42" i="1"/>
  <c r="Z43" i="1" s="1"/>
  <c r="V42" i="1"/>
  <c r="X42" i="1" s="1"/>
  <c r="X43" i="1" s="1"/>
  <c r="S42" i="1"/>
  <c r="U42" i="1" s="1"/>
  <c r="U43" i="1" s="1"/>
  <c r="P42" i="1"/>
  <c r="R42" i="1" s="1"/>
  <c r="R43" i="1" s="1"/>
  <c r="N42" i="1"/>
  <c r="N43" i="1" s="1"/>
  <c r="J42" i="1"/>
  <c r="L42" i="1" s="1"/>
  <c r="G42" i="1"/>
  <c r="I42" i="1" s="1"/>
  <c r="D42" i="1"/>
  <c r="M42" i="1" s="1"/>
  <c r="BL41" i="1"/>
  <c r="BN41" i="1" s="1"/>
  <c r="BD41" i="1"/>
  <c r="AO41" i="1"/>
  <c r="BG41" i="1" s="1"/>
  <c r="Z41" i="1"/>
  <c r="N41" i="1"/>
  <c r="BD40" i="1"/>
  <c r="AO40" i="1"/>
  <c r="Z40" i="1"/>
  <c r="N40" i="1"/>
  <c r="AZ39" i="1"/>
  <c r="AZ37" i="1" s="1"/>
  <c r="BB37" i="1" s="1"/>
  <c r="AW39" i="1"/>
  <c r="AW37" i="1" s="1"/>
  <c r="AY37" i="1" s="1"/>
  <c r="AT39" i="1"/>
  <c r="AK39" i="1"/>
  <c r="AK37" i="1" s="1"/>
  <c r="AM37" i="1" s="1"/>
  <c r="AH39" i="1"/>
  <c r="BL39" i="1" s="1"/>
  <c r="BL37" i="1" s="1"/>
  <c r="BN37" i="1" s="1"/>
  <c r="AE39" i="1"/>
  <c r="AE37" i="1" s="1"/>
  <c r="AG37" i="1" s="1"/>
  <c r="V39" i="1"/>
  <c r="V37" i="1" s="1"/>
  <c r="X37" i="1" s="1"/>
  <c r="S39" i="1"/>
  <c r="P39" i="1"/>
  <c r="P37" i="1" s="1"/>
  <c r="R37" i="1" s="1"/>
  <c r="J39" i="1"/>
  <c r="J37" i="1" s="1"/>
  <c r="L37" i="1" s="1"/>
  <c r="G39" i="1"/>
  <c r="G37" i="1" s="1"/>
  <c r="I37" i="1" s="1"/>
  <c r="D39" i="1"/>
  <c r="D37" i="1" s="1"/>
  <c r="F37" i="1" s="1"/>
  <c r="BP37" i="1" s="1"/>
  <c r="BN38" i="1"/>
  <c r="BD38" i="1"/>
  <c r="BD39" i="1" s="1"/>
  <c r="BC38" i="1"/>
  <c r="BC39" i="1" s="1"/>
  <c r="BB38" i="1"/>
  <c r="BB39" i="1" s="1"/>
  <c r="AY38" i="1"/>
  <c r="AY39" i="1" s="1"/>
  <c r="AV38" i="1"/>
  <c r="AV39" i="1" s="1"/>
  <c r="AO38" i="1"/>
  <c r="AO39" i="1" s="1"/>
  <c r="AN38" i="1"/>
  <c r="AN39" i="1" s="1"/>
  <c r="AM38" i="1"/>
  <c r="AM39" i="1" s="1"/>
  <c r="AJ38" i="1"/>
  <c r="AJ39" i="1" s="1"/>
  <c r="AG38" i="1"/>
  <c r="AG39" i="1" s="1"/>
  <c r="Z38" i="1"/>
  <c r="Z39" i="1" s="1"/>
  <c r="Y38" i="1"/>
  <c r="Y39" i="1" s="1"/>
  <c r="X38" i="1"/>
  <c r="X39" i="1" s="1"/>
  <c r="U38" i="1"/>
  <c r="U39" i="1" s="1"/>
  <c r="R38" i="1"/>
  <c r="R39" i="1" s="1"/>
  <c r="N38" i="1"/>
  <c r="N39" i="1" s="1"/>
  <c r="M38" i="1"/>
  <c r="M39" i="1" s="1"/>
  <c r="L38" i="1"/>
  <c r="L39" i="1" s="1"/>
  <c r="I38" i="1"/>
  <c r="I39" i="1" s="1"/>
  <c r="F38" i="1"/>
  <c r="F39" i="1" s="1"/>
  <c r="BP39" i="1" s="1"/>
  <c r="BD37" i="1"/>
  <c r="AT37" i="1"/>
  <c r="AV37" i="1" s="1"/>
  <c r="AO37" i="1"/>
  <c r="Z37" i="1"/>
  <c r="S37" i="1"/>
  <c r="U37" i="1" s="1"/>
  <c r="N37" i="1"/>
  <c r="AZ36" i="1"/>
  <c r="AW36" i="1"/>
  <c r="AT36" i="1"/>
  <c r="AK36" i="1"/>
  <c r="AH36" i="1"/>
  <c r="BL36" i="1" s="1"/>
  <c r="BL34" i="1" s="1"/>
  <c r="BN34" i="1" s="1"/>
  <c r="AE36" i="1"/>
  <c r="V36" i="1"/>
  <c r="S36" i="1"/>
  <c r="P36" i="1"/>
  <c r="J36" i="1"/>
  <c r="G36" i="1"/>
  <c r="D36" i="1"/>
  <c r="BN35" i="1"/>
  <c r="BD35" i="1"/>
  <c r="BD36" i="1" s="1"/>
  <c r="AZ35" i="1"/>
  <c r="BB35" i="1" s="1"/>
  <c r="AW35" i="1"/>
  <c r="AY35" i="1" s="1"/>
  <c r="AT35" i="1"/>
  <c r="AV35" i="1" s="1"/>
  <c r="AO35" i="1"/>
  <c r="AO36" i="1" s="1"/>
  <c r="AK35" i="1"/>
  <c r="AM35" i="1" s="1"/>
  <c r="AM36" i="1" s="1"/>
  <c r="AH35" i="1"/>
  <c r="AJ35" i="1" s="1"/>
  <c r="AE35" i="1"/>
  <c r="AG35" i="1" s="1"/>
  <c r="Z35" i="1"/>
  <c r="Z36" i="1" s="1"/>
  <c r="V35" i="1"/>
  <c r="X35" i="1" s="1"/>
  <c r="S35" i="1"/>
  <c r="U35" i="1" s="1"/>
  <c r="P35" i="1"/>
  <c r="R35" i="1" s="1"/>
  <c r="N35" i="1"/>
  <c r="N36" i="1" s="1"/>
  <c r="J35" i="1"/>
  <c r="L35" i="1" s="1"/>
  <c r="G35" i="1"/>
  <c r="I35" i="1" s="1"/>
  <c r="D35" i="1"/>
  <c r="F35" i="1" s="1"/>
  <c r="BD34" i="1"/>
  <c r="AO34" i="1"/>
  <c r="Z34" i="1"/>
  <c r="S34" i="1"/>
  <c r="U34" i="1" s="1"/>
  <c r="N34" i="1"/>
  <c r="AZ33" i="1"/>
  <c r="AW33" i="1"/>
  <c r="AT33" i="1"/>
  <c r="AK33" i="1"/>
  <c r="AH33" i="1"/>
  <c r="BL33" i="1" s="1"/>
  <c r="BL31" i="1" s="1"/>
  <c r="AE33" i="1"/>
  <c r="V33" i="1"/>
  <c r="S33" i="1"/>
  <c r="P33" i="1"/>
  <c r="J33" i="1"/>
  <c r="G33" i="1"/>
  <c r="D33" i="1"/>
  <c r="BN32" i="1"/>
  <c r="BD32" i="1"/>
  <c r="BD33" i="1" s="1"/>
  <c r="AZ32" i="1"/>
  <c r="BB32" i="1" s="1"/>
  <c r="AW32" i="1"/>
  <c r="AY32" i="1" s="1"/>
  <c r="AT32" i="1"/>
  <c r="AV32" i="1" s="1"/>
  <c r="AO32" i="1"/>
  <c r="AO33" i="1" s="1"/>
  <c r="AK32" i="1"/>
  <c r="AM32" i="1" s="1"/>
  <c r="AH32" i="1"/>
  <c r="AJ32" i="1" s="1"/>
  <c r="AE32" i="1"/>
  <c r="AG32" i="1" s="1"/>
  <c r="Z32" i="1"/>
  <c r="Z33" i="1" s="1"/>
  <c r="V32" i="1"/>
  <c r="X32" i="1" s="1"/>
  <c r="S32" i="1"/>
  <c r="U32" i="1" s="1"/>
  <c r="P32" i="1"/>
  <c r="R32" i="1" s="1"/>
  <c r="N32" i="1"/>
  <c r="N33" i="1" s="1"/>
  <c r="J32" i="1"/>
  <c r="L32" i="1" s="1"/>
  <c r="G32" i="1"/>
  <c r="I32" i="1" s="1"/>
  <c r="D32" i="1"/>
  <c r="BD31" i="1"/>
  <c r="AO31" i="1"/>
  <c r="Z31" i="1"/>
  <c r="N31" i="1"/>
  <c r="AZ30" i="1"/>
  <c r="AW30" i="1"/>
  <c r="AT30" i="1"/>
  <c r="AK30" i="1"/>
  <c r="AH30" i="1"/>
  <c r="AE30" i="1"/>
  <c r="V30" i="1"/>
  <c r="S30" i="1"/>
  <c r="P30" i="1"/>
  <c r="J30" i="1"/>
  <c r="G30" i="1"/>
  <c r="D30" i="1"/>
  <c r="BN29" i="1"/>
  <c r="BD29" i="1"/>
  <c r="BD30" i="1" s="1"/>
  <c r="AZ29" i="1"/>
  <c r="BB29" i="1" s="1"/>
  <c r="BB30" i="1" s="1"/>
  <c r="AW29" i="1"/>
  <c r="AY29" i="1" s="1"/>
  <c r="AY30" i="1" s="1"/>
  <c r="AT29" i="1"/>
  <c r="AV29" i="1" s="1"/>
  <c r="AV30" i="1" s="1"/>
  <c r="AO29" i="1"/>
  <c r="AO30" i="1" s="1"/>
  <c r="AK29" i="1"/>
  <c r="AM29" i="1" s="1"/>
  <c r="AM30" i="1" s="1"/>
  <c r="AH29" i="1"/>
  <c r="AJ29" i="1" s="1"/>
  <c r="AJ30" i="1" s="1"/>
  <c r="AE29" i="1"/>
  <c r="AG29" i="1" s="1"/>
  <c r="AG30" i="1" s="1"/>
  <c r="Z29" i="1"/>
  <c r="Z30" i="1" s="1"/>
  <c r="V29" i="1"/>
  <c r="X29" i="1" s="1"/>
  <c r="X30" i="1" s="1"/>
  <c r="S29" i="1"/>
  <c r="U29" i="1" s="1"/>
  <c r="U30" i="1" s="1"/>
  <c r="P29" i="1"/>
  <c r="R29" i="1" s="1"/>
  <c r="R30" i="1" s="1"/>
  <c r="N29" i="1"/>
  <c r="N30" i="1" s="1"/>
  <c r="J29" i="1"/>
  <c r="L29" i="1" s="1"/>
  <c r="L30" i="1" s="1"/>
  <c r="G29" i="1"/>
  <c r="I29" i="1" s="1"/>
  <c r="I30" i="1" s="1"/>
  <c r="D29" i="1"/>
  <c r="BL28" i="1"/>
  <c r="BN28" i="1" s="1"/>
  <c r="BD28" i="1"/>
  <c r="AO28" i="1"/>
  <c r="Z28" i="1"/>
  <c r="N28" i="1"/>
  <c r="AC28" i="1" s="1"/>
  <c r="AZ27" i="1"/>
  <c r="AW27" i="1"/>
  <c r="AT27" i="1"/>
  <c r="AK27" i="1"/>
  <c r="AH27" i="1"/>
  <c r="BL27" i="1" s="1"/>
  <c r="BL25" i="1" s="1"/>
  <c r="BN25" i="1" s="1"/>
  <c r="AE27" i="1"/>
  <c r="V27" i="1"/>
  <c r="S27" i="1"/>
  <c r="P27" i="1"/>
  <c r="J27" i="1"/>
  <c r="G27" i="1"/>
  <c r="D27" i="1"/>
  <c r="BN26" i="1"/>
  <c r="BD26" i="1"/>
  <c r="BD27" i="1" s="1"/>
  <c r="AZ26" i="1"/>
  <c r="BB26" i="1" s="1"/>
  <c r="AW26" i="1"/>
  <c r="AY26" i="1" s="1"/>
  <c r="AT26" i="1"/>
  <c r="AV26" i="1" s="1"/>
  <c r="AO26" i="1"/>
  <c r="AO27" i="1" s="1"/>
  <c r="AK26" i="1"/>
  <c r="AM26" i="1" s="1"/>
  <c r="AH26" i="1"/>
  <c r="AJ26" i="1" s="1"/>
  <c r="AE26" i="1"/>
  <c r="AG26" i="1" s="1"/>
  <c r="Z26" i="1"/>
  <c r="Z27" i="1" s="1"/>
  <c r="V26" i="1"/>
  <c r="X26" i="1" s="1"/>
  <c r="S26" i="1"/>
  <c r="U26" i="1" s="1"/>
  <c r="P26" i="1"/>
  <c r="R26" i="1" s="1"/>
  <c r="N26" i="1"/>
  <c r="N27" i="1" s="1"/>
  <c r="J26" i="1"/>
  <c r="L26" i="1" s="1"/>
  <c r="G26" i="1"/>
  <c r="I26" i="1" s="1"/>
  <c r="D26" i="1"/>
  <c r="BD25" i="1"/>
  <c r="AO25" i="1"/>
  <c r="Z25" i="1"/>
  <c r="N25" i="1"/>
  <c r="BD24" i="1"/>
  <c r="AO24" i="1"/>
  <c r="N24" i="1"/>
  <c r="AC24" i="1" s="1"/>
  <c r="BN22" i="1"/>
  <c r="BD22" i="1"/>
  <c r="BD23" i="1" s="1"/>
  <c r="AZ22" i="1"/>
  <c r="BB22" i="1" s="1"/>
  <c r="AW22" i="1"/>
  <c r="AY22" i="1" s="1"/>
  <c r="AT22" i="1"/>
  <c r="AO22" i="1"/>
  <c r="AO23" i="1" s="1"/>
  <c r="AK22" i="1"/>
  <c r="AM22" i="1" s="1"/>
  <c r="AH22" i="1"/>
  <c r="AJ22" i="1" s="1"/>
  <c r="AE22" i="1"/>
  <c r="Z22" i="1"/>
  <c r="Z23" i="1" s="1"/>
  <c r="V22" i="1"/>
  <c r="X22" i="1" s="1"/>
  <c r="S22" i="1"/>
  <c r="U22" i="1" s="1"/>
  <c r="P22" i="1"/>
  <c r="R22" i="1" s="1"/>
  <c r="N22" i="1"/>
  <c r="AC22" i="1" s="1"/>
  <c r="J22" i="1"/>
  <c r="G22" i="1"/>
  <c r="D22" i="1"/>
  <c r="BD21" i="1"/>
  <c r="AZ21" i="1"/>
  <c r="BB21" i="1" s="1"/>
  <c r="AW21" i="1"/>
  <c r="AW23" i="1" s="1"/>
  <c r="AT21" i="1"/>
  <c r="AV21" i="1" s="1"/>
  <c r="AO21" i="1"/>
  <c r="BG21" i="1" s="1"/>
  <c r="AK21" i="1"/>
  <c r="AM21" i="1" s="1"/>
  <c r="AH21" i="1"/>
  <c r="AH23" i="1" s="1"/>
  <c r="BL23" i="1" s="1"/>
  <c r="BL21" i="1" s="1"/>
  <c r="BN21" i="1" s="1"/>
  <c r="AE21" i="1"/>
  <c r="Z21" i="1"/>
  <c r="V21" i="1"/>
  <c r="X21" i="1" s="1"/>
  <c r="S21" i="1"/>
  <c r="S23" i="1" s="1"/>
  <c r="P21" i="1"/>
  <c r="N21" i="1"/>
  <c r="AC21" i="1" s="1"/>
  <c r="AR21" i="1" s="1"/>
  <c r="BJ21" i="1" s="1"/>
  <c r="J21" i="1"/>
  <c r="L21" i="1" s="1"/>
  <c r="G21" i="1"/>
  <c r="I21" i="1" s="1"/>
  <c r="D21" i="1"/>
  <c r="F21" i="1" s="1"/>
  <c r="BD20" i="1"/>
  <c r="AO20" i="1"/>
  <c r="Z20" i="1"/>
  <c r="N20" i="1"/>
  <c r="BB17" i="1"/>
  <c r="AY17" i="1"/>
  <c r="AV17" i="1"/>
  <c r="AM17" i="1"/>
  <c r="AG17" i="1"/>
  <c r="X17" i="1"/>
  <c r="U17" i="1"/>
  <c r="R17" i="1"/>
  <c r="L17" i="1"/>
  <c r="I17" i="1"/>
  <c r="F17" i="1"/>
  <c r="BO17" i="1" s="1"/>
  <c r="BP17" i="1" s="1"/>
  <c r="BB16" i="1"/>
  <c r="AY16" i="1"/>
  <c r="AV16" i="1"/>
  <c r="AM16" i="1"/>
  <c r="AG16" i="1"/>
  <c r="X16" i="1"/>
  <c r="U16" i="1"/>
  <c r="R16" i="1"/>
  <c r="L16" i="1"/>
  <c r="I16" i="1"/>
  <c r="F16" i="1"/>
  <c r="BO16" i="1" s="1"/>
  <c r="BB15" i="1"/>
  <c r="AY15" i="1"/>
  <c r="AV15" i="1"/>
  <c r="AM15" i="1"/>
  <c r="AG15" i="1"/>
  <c r="X15" i="1"/>
  <c r="U15" i="1"/>
  <c r="R15" i="1"/>
  <c r="L15" i="1"/>
  <c r="I15" i="1"/>
  <c r="F15" i="1"/>
  <c r="BO15" i="1" s="1"/>
  <c r="BP15" i="1" s="1"/>
  <c r="BB14" i="1"/>
  <c r="AY14" i="1"/>
  <c r="AV14" i="1"/>
  <c r="AM14" i="1"/>
  <c r="AG14" i="1"/>
  <c r="X14" i="1"/>
  <c r="U14" i="1"/>
  <c r="R14" i="1"/>
  <c r="L14" i="1"/>
  <c r="I14" i="1"/>
  <c r="F14" i="1"/>
  <c r="BO14" i="1" s="1"/>
  <c r="BB13" i="1"/>
  <c r="AY13" i="1"/>
  <c r="AV13" i="1"/>
  <c r="AM13" i="1"/>
  <c r="AG13" i="1"/>
  <c r="X13" i="1"/>
  <c r="U13" i="1"/>
  <c r="R13" i="1"/>
  <c r="L13" i="1"/>
  <c r="I13" i="1"/>
  <c r="F13" i="1"/>
  <c r="BO13" i="1" s="1"/>
  <c r="BB12" i="1"/>
  <c r="AY12" i="1"/>
  <c r="AV12" i="1"/>
  <c r="AM12" i="1"/>
  <c r="AG12" i="1"/>
  <c r="X12" i="1"/>
  <c r="U12" i="1"/>
  <c r="R12" i="1"/>
  <c r="L12" i="1"/>
  <c r="I12" i="1"/>
  <c r="F12" i="1"/>
  <c r="BO12" i="1" s="1"/>
  <c r="BB11" i="1"/>
  <c r="AY11" i="1"/>
  <c r="AV11" i="1"/>
  <c r="AM11" i="1"/>
  <c r="AG11" i="1"/>
  <c r="X11" i="1"/>
  <c r="U11" i="1"/>
  <c r="R11" i="1"/>
  <c r="L11" i="1"/>
  <c r="I11" i="1"/>
  <c r="F11" i="1"/>
  <c r="BO11" i="1" s="1"/>
  <c r="BP11" i="1" s="1"/>
  <c r="BB10" i="1"/>
  <c r="AY10" i="1"/>
  <c r="AV10" i="1"/>
  <c r="AM10" i="1"/>
  <c r="AJ10" i="1"/>
  <c r="AJ8" i="1" s="1"/>
  <c r="AJ7" i="1" s="1"/>
  <c r="AG10" i="1"/>
  <c r="X10" i="1"/>
  <c r="X8" i="1" s="1"/>
  <c r="U10" i="1"/>
  <c r="R10" i="1"/>
  <c r="L10" i="1"/>
  <c r="I10" i="1"/>
  <c r="F10" i="1"/>
  <c r="BO10" i="1" s="1"/>
  <c r="BP10" i="1" s="1"/>
  <c r="BB9" i="1"/>
  <c r="AY9" i="1"/>
  <c r="AY8" i="1" s="1"/>
  <c r="AV9" i="1"/>
  <c r="AV8" i="1" s="1"/>
  <c r="AM9" i="1"/>
  <c r="AM8" i="1" s="1"/>
  <c r="AG9" i="1"/>
  <c r="X9" i="1"/>
  <c r="U9" i="1"/>
  <c r="R9" i="1"/>
  <c r="L9" i="1"/>
  <c r="I9" i="1"/>
  <c r="F9" i="1"/>
  <c r="BO9" i="1" s="1"/>
  <c r="BP9" i="1" s="1"/>
  <c r="BN8" i="1"/>
  <c r="BB8" i="1"/>
  <c r="BG67" i="1" l="1"/>
  <c r="AC70" i="1"/>
  <c r="AC73" i="1"/>
  <c r="AR73" i="1" s="1"/>
  <c r="BJ73" i="1" s="1"/>
  <c r="BG122" i="1"/>
  <c r="BG128" i="1"/>
  <c r="BG166" i="1"/>
  <c r="AB204" i="1"/>
  <c r="AQ204" i="1" s="1"/>
  <c r="W270" i="1"/>
  <c r="X270" i="1" s="1"/>
  <c r="Z303" i="1"/>
  <c r="Z307" i="1"/>
  <c r="BD307" i="1"/>
  <c r="AU314" i="1"/>
  <c r="AB320" i="1"/>
  <c r="AQ320" i="1" s="1"/>
  <c r="BI320" i="1" s="1"/>
  <c r="D310" i="1"/>
  <c r="AT31" i="1"/>
  <c r="AV31" i="1" s="1"/>
  <c r="AR47" i="1"/>
  <c r="BG64" i="1"/>
  <c r="AT64" i="1"/>
  <c r="M74" i="1"/>
  <c r="AT73" i="1"/>
  <c r="BG76" i="1"/>
  <c r="AT76" i="1"/>
  <c r="BG97" i="1"/>
  <c r="S103" i="1"/>
  <c r="U103" i="1" s="1"/>
  <c r="AC122" i="1"/>
  <c r="AC141" i="1"/>
  <c r="AR141" i="1" s="1"/>
  <c r="BJ141" i="1" s="1"/>
  <c r="AW175" i="1"/>
  <c r="AY175" i="1" s="1"/>
  <c r="AB317" i="1"/>
  <c r="AQ317" i="1" s="1"/>
  <c r="K324" i="1"/>
  <c r="T327" i="1"/>
  <c r="BN339" i="1"/>
  <c r="AC37" i="1"/>
  <c r="BG44" i="1"/>
  <c r="BG73" i="1"/>
  <c r="AC100" i="1"/>
  <c r="AR100" i="1" s="1"/>
  <c r="BJ100" i="1" s="1"/>
  <c r="BF157" i="1"/>
  <c r="BF204" i="1"/>
  <c r="AQ210" i="1"/>
  <c r="BF231" i="1"/>
  <c r="AB250" i="1"/>
  <c r="AQ250" i="1" s="1"/>
  <c r="BI250" i="1" s="1"/>
  <c r="AW283" i="1"/>
  <c r="W301" i="1"/>
  <c r="BO309" i="1"/>
  <c r="BF327" i="1"/>
  <c r="AI327" i="1"/>
  <c r="H331" i="1"/>
  <c r="AZ64" i="1"/>
  <c r="AK64" i="1"/>
  <c r="AM64" i="1" s="1"/>
  <c r="M86" i="1"/>
  <c r="M87" i="1" s="1"/>
  <c r="M142" i="1"/>
  <c r="K160" i="1"/>
  <c r="L160" i="1" s="1"/>
  <c r="L162" i="1" s="1"/>
  <c r="J179" i="1"/>
  <c r="J182" i="1" s="1"/>
  <c r="L182" i="1" s="1"/>
  <c r="AZ179" i="1"/>
  <c r="AZ182" i="1" s="1"/>
  <c r="BB182" i="1" s="1"/>
  <c r="BO207" i="1"/>
  <c r="AI255" i="1"/>
  <c r="AI254" i="1" s="1"/>
  <c r="W261" i="1"/>
  <c r="X261" i="1" s="1"/>
  <c r="AF261" i="1"/>
  <c r="T267" i="1"/>
  <c r="U267" i="1" s="1"/>
  <c r="AF267" i="1"/>
  <c r="Z268" i="1"/>
  <c r="BD268" i="1"/>
  <c r="N325" i="1"/>
  <c r="S64" i="1"/>
  <c r="U64" i="1" s="1"/>
  <c r="Y65" i="1"/>
  <c r="AN65" i="1"/>
  <c r="BC65" i="1"/>
  <c r="AK67" i="1"/>
  <c r="AM67" i="1" s="1"/>
  <c r="V85" i="1"/>
  <c r="X85" i="1" s="1"/>
  <c r="X87" i="1" s="1"/>
  <c r="V100" i="1"/>
  <c r="X100" i="1" s="1"/>
  <c r="AZ100" i="1"/>
  <c r="S125" i="1"/>
  <c r="U125" i="1" s="1"/>
  <c r="AZ128" i="1"/>
  <c r="BB128" i="1" s="1"/>
  <c r="BB130" i="1" s="1"/>
  <c r="F142" i="1"/>
  <c r="BO154" i="1"/>
  <c r="BO222" i="1"/>
  <c r="AI267" i="1"/>
  <c r="R268" i="1"/>
  <c r="AV268" i="1"/>
  <c r="E267" i="1"/>
  <c r="K267" i="1"/>
  <c r="L267" i="1" s="1"/>
  <c r="Q267" i="1"/>
  <c r="W267" i="1"/>
  <c r="X267" i="1" s="1"/>
  <c r="AU267" i="1"/>
  <c r="BA267" i="1"/>
  <c r="Z271" i="1"/>
  <c r="BO317" i="1"/>
  <c r="F325" i="1"/>
  <c r="BO326" i="1"/>
  <c r="K331" i="1"/>
  <c r="BB42" i="1"/>
  <c r="AZ41" i="1"/>
  <c r="BB41" i="1" s="1"/>
  <c r="BB95" i="1"/>
  <c r="AZ94" i="1"/>
  <c r="BB94" i="1" s="1"/>
  <c r="U107" i="1"/>
  <c r="S106" i="1"/>
  <c r="BD152" i="1"/>
  <c r="AV152" i="1"/>
  <c r="X176" i="1"/>
  <c r="V175" i="1"/>
  <c r="X175" i="1" s="1"/>
  <c r="AM297" i="1"/>
  <c r="AP297" i="1" s="1"/>
  <c r="AL295" i="1"/>
  <c r="AM295" i="1" s="1"/>
  <c r="AM315" i="1"/>
  <c r="AL314" i="1"/>
  <c r="AM314" i="1" s="1"/>
  <c r="I8" i="1"/>
  <c r="I7" i="1" s="1"/>
  <c r="R8" i="1"/>
  <c r="R7" i="1" s="1"/>
  <c r="AM7" i="1"/>
  <c r="R60" i="1"/>
  <c r="AA60" i="1" s="1"/>
  <c r="P59" i="1"/>
  <c r="R59" i="1" s="1"/>
  <c r="BB86" i="1"/>
  <c r="AZ85" i="1"/>
  <c r="BB85" i="1" s="1"/>
  <c r="BB87" i="1" s="1"/>
  <c r="X89" i="1"/>
  <c r="V88" i="1"/>
  <c r="X88" i="1" s="1"/>
  <c r="BB89" i="1"/>
  <c r="AZ88" i="1"/>
  <c r="BB88" i="1" s="1"/>
  <c r="V94" i="1"/>
  <c r="X94" i="1" s="1"/>
  <c r="L256" i="1"/>
  <c r="K255" i="1"/>
  <c r="Z256" i="1"/>
  <c r="R256" i="1"/>
  <c r="AA256" i="1" s="1"/>
  <c r="Q255" i="1"/>
  <c r="AO256" i="1"/>
  <c r="AG256" i="1"/>
  <c r="AP256" i="1" s="1"/>
  <c r="BD256" i="1"/>
  <c r="AV256" i="1"/>
  <c r="AU255" i="1"/>
  <c r="AV255" i="1" s="1"/>
  <c r="R265" i="1"/>
  <c r="AA265" i="1" s="1"/>
  <c r="Q264" i="1"/>
  <c r="AY7" i="1"/>
  <c r="AA10" i="1"/>
  <c r="BE10" i="1"/>
  <c r="AA11" i="1"/>
  <c r="BE12" i="1"/>
  <c r="BE14" i="1"/>
  <c r="AA17" i="1"/>
  <c r="AE28" i="1"/>
  <c r="AG28" i="1" s="1"/>
  <c r="M53" i="1"/>
  <c r="AH52" i="1"/>
  <c r="M57" i="1"/>
  <c r="AE85" i="1"/>
  <c r="AG85" i="1" s="1"/>
  <c r="AE91" i="1"/>
  <c r="AG91" i="1" s="1"/>
  <c r="AE94" i="1"/>
  <c r="AG94" i="1" s="1"/>
  <c r="AH106" i="1"/>
  <c r="AJ106" i="1" s="1"/>
  <c r="BO106" i="1" s="1"/>
  <c r="BO109" i="1"/>
  <c r="BO201" i="1"/>
  <c r="BO216" i="1"/>
  <c r="AJ254" i="1"/>
  <c r="AO277" i="1"/>
  <c r="AF300" i="1"/>
  <c r="AG300" i="1" s="1"/>
  <c r="BD299" i="1"/>
  <c r="N312" i="1"/>
  <c r="Z312" i="1"/>
  <c r="AO312" i="1"/>
  <c r="BD312" i="1"/>
  <c r="BO312" i="1"/>
  <c r="AU339" i="1"/>
  <c r="AV339" i="1" s="1"/>
  <c r="W339" i="1"/>
  <c r="W337" i="1" s="1"/>
  <c r="W335" i="1" s="1"/>
  <c r="AB351" i="1"/>
  <c r="AQ351" i="1" s="1"/>
  <c r="BI351" i="1" s="1"/>
  <c r="AB349" i="1"/>
  <c r="AQ349" i="1" s="1"/>
  <c r="BI349" i="1" s="1"/>
  <c r="U338" i="1"/>
  <c r="Z338" i="1"/>
  <c r="AV336" i="1"/>
  <c r="BE336" i="1" s="1"/>
  <c r="BD336" i="1"/>
  <c r="AG336" i="1"/>
  <c r="AO336" i="1"/>
  <c r="R336" i="1"/>
  <c r="AA336" i="1" s="1"/>
  <c r="Z336" i="1"/>
  <c r="D5" i="3"/>
  <c r="D27" i="3" s="1"/>
  <c r="BB7" i="1"/>
  <c r="L8" i="1"/>
  <c r="L7" i="1" s="1"/>
  <c r="U8" i="1"/>
  <c r="BE11" i="1"/>
  <c r="AA12" i="1"/>
  <c r="AA14" i="1"/>
  <c r="AN22" i="1"/>
  <c r="BC22" i="1"/>
  <c r="M26" i="1"/>
  <c r="S28" i="1"/>
  <c r="U28" i="1" s="1"/>
  <c r="V31" i="1"/>
  <c r="X31" i="1" s="1"/>
  <c r="AW34" i="1"/>
  <c r="AY34" i="1" s="1"/>
  <c r="AY36" i="1" s="1"/>
  <c r="AH41" i="1"/>
  <c r="AJ41" i="1" s="1"/>
  <c r="BO41" i="1" s="1"/>
  <c r="F42" i="1"/>
  <c r="G41" i="1"/>
  <c r="AC52" i="1"/>
  <c r="AR52" i="1" s="1"/>
  <c r="BJ52" i="1" s="1"/>
  <c r="AK56" i="1"/>
  <c r="AM56" i="1" s="1"/>
  <c r="AM58" i="1" s="1"/>
  <c r="AT59" i="1"/>
  <c r="AV59" i="1" s="1"/>
  <c r="AV61" i="1" s="1"/>
  <c r="BG63" i="1"/>
  <c r="V73" i="1"/>
  <c r="X73" i="1" s="1"/>
  <c r="X75" i="1" s="1"/>
  <c r="AZ73" i="1"/>
  <c r="BB73" i="1" s="1"/>
  <c r="BB75" i="1" s="1"/>
  <c r="AC76" i="1"/>
  <c r="V76" i="1"/>
  <c r="X76" i="1" s="1"/>
  <c r="X78" i="1" s="1"/>
  <c r="AZ76" i="1"/>
  <c r="BB76" i="1" s="1"/>
  <c r="BB78" i="1" s="1"/>
  <c r="BG79" i="1"/>
  <c r="F86" i="1"/>
  <c r="F87" i="1" s="1"/>
  <c r="BP87" i="1" s="1"/>
  <c r="Y86" i="1"/>
  <c r="AN86" i="1"/>
  <c r="BC86" i="1"/>
  <c r="V91" i="1"/>
  <c r="X91" i="1" s="1"/>
  <c r="X93" i="1" s="1"/>
  <c r="AW94" i="1"/>
  <c r="AY94" i="1" s="1"/>
  <c r="AH100" i="1"/>
  <c r="AJ100" i="1" s="1"/>
  <c r="AC106" i="1"/>
  <c r="BO115" i="1"/>
  <c r="AR118" i="1"/>
  <c r="BJ118" i="1" s="1"/>
  <c r="BO118" i="1"/>
  <c r="AR122" i="1"/>
  <c r="BJ122" i="1" s="1"/>
  <c r="AE125" i="1"/>
  <c r="AG125" i="1" s="1"/>
  <c r="AG127" i="1" s="1"/>
  <c r="M129" i="1"/>
  <c r="AB132" i="1"/>
  <c r="AB133" i="1" s="1"/>
  <c r="AR134" i="1"/>
  <c r="BJ134" i="1" s="1"/>
  <c r="BO134" i="1"/>
  <c r="AC138" i="1"/>
  <c r="AR138" i="1" s="1"/>
  <c r="BJ138" i="1" s="1"/>
  <c r="BJ147" i="1"/>
  <c r="BG147" i="1"/>
  <c r="Z152" i="1"/>
  <c r="AO152" i="1"/>
  <c r="E157" i="1"/>
  <c r="F157" i="1" s="1"/>
  <c r="G163" i="1"/>
  <c r="P175" i="1"/>
  <c r="AT175" i="1"/>
  <c r="BC175" i="1" s="1"/>
  <c r="AN176" i="1"/>
  <c r="S179" i="1"/>
  <c r="S182" i="1" s="1"/>
  <c r="AW179" i="1"/>
  <c r="Y180" i="1"/>
  <c r="BO189" i="1"/>
  <c r="BO192" i="1"/>
  <c r="BO198" i="1"/>
  <c r="BO213" i="1"/>
  <c r="BO219" i="1"/>
  <c r="BO225" i="1"/>
  <c r="BO228" i="1"/>
  <c r="BF237" i="1"/>
  <c r="AU264" i="1"/>
  <c r="N275" i="1"/>
  <c r="F275" i="1"/>
  <c r="O275" i="1" s="1"/>
  <c r="I277" i="1"/>
  <c r="H276" i="1"/>
  <c r="AM278" i="1"/>
  <c r="AL276" i="1"/>
  <c r="X297" i="1"/>
  <c r="AA297" i="1" s="1"/>
  <c r="W295" i="1"/>
  <c r="X295" i="1" s="1"/>
  <c r="BB297" i="1"/>
  <c r="BE297" i="1" s="1"/>
  <c r="BA295" i="1"/>
  <c r="BB295" i="1" s="1"/>
  <c r="Z299" i="1"/>
  <c r="R299" i="1"/>
  <c r="AA299" i="1" s="1"/>
  <c r="N277" i="1"/>
  <c r="AC279" i="1"/>
  <c r="AR279" i="1" s="1"/>
  <c r="BJ279" i="1" s="1"/>
  <c r="S283" i="1"/>
  <c r="AE283" i="1"/>
  <c r="H284" i="1"/>
  <c r="H283" i="1" s="1"/>
  <c r="I283" i="1" s="1"/>
  <c r="N296" i="1"/>
  <c r="Q295" i="1"/>
  <c r="R295" i="1" s="1"/>
  <c r="AF295" i="1"/>
  <c r="AG295" i="1" s="1"/>
  <c r="AU295" i="1"/>
  <c r="AV295" i="1" s="1"/>
  <c r="N298" i="1"/>
  <c r="AB299" i="1"/>
  <c r="AQ299" i="1" s="1"/>
  <c r="BI299" i="1" s="1"/>
  <c r="G301" i="1"/>
  <c r="BO304" i="1"/>
  <c r="J310" i="1"/>
  <c r="N332" i="1"/>
  <c r="AV351" i="1"/>
  <c r="BD351" i="1"/>
  <c r="AG351" i="1"/>
  <c r="AP351" i="1" s="1"/>
  <c r="AO351" i="1"/>
  <c r="F350" i="1"/>
  <c r="N350" i="1"/>
  <c r="AV349" i="1"/>
  <c r="BE349" i="1" s="1"/>
  <c r="BD349" i="1"/>
  <c r="AG349" i="1"/>
  <c r="AP349" i="1" s="1"/>
  <c r="AO349" i="1"/>
  <c r="F341" i="1"/>
  <c r="N341" i="1"/>
  <c r="AG338" i="1"/>
  <c r="AP338" i="1" s="1"/>
  <c r="AO338" i="1"/>
  <c r="AB350" i="1"/>
  <c r="AI339" i="1"/>
  <c r="AI337" i="1" s="1"/>
  <c r="AB341" i="1"/>
  <c r="BG142" i="1"/>
  <c r="BG143" i="1" s="1"/>
  <c r="BG92" i="1"/>
  <c r="BG93" i="1" s="1"/>
  <c r="BO70" i="1"/>
  <c r="BG82" i="1"/>
  <c r="BO82" i="1"/>
  <c r="BG86" i="1"/>
  <c r="BG87" i="1" s="1"/>
  <c r="BG94" i="1"/>
  <c r="AR97" i="1"/>
  <c r="BJ97" i="1" s="1"/>
  <c r="BO147" i="1"/>
  <c r="O148" i="1"/>
  <c r="BG28" i="1"/>
  <c r="BO35" i="1"/>
  <c r="BN43" i="1"/>
  <c r="BO43" i="1" s="1"/>
  <c r="BO42" i="1"/>
  <c r="BN49" i="1"/>
  <c r="BO49" i="1" s="1"/>
  <c r="BO48" i="1"/>
  <c r="BN54" i="1"/>
  <c r="BO53" i="1"/>
  <c r="BN69" i="1"/>
  <c r="BO68" i="1"/>
  <c r="BP68" i="1" s="1"/>
  <c r="BN72" i="1"/>
  <c r="BO72" i="1" s="1"/>
  <c r="BO71" i="1"/>
  <c r="BN75" i="1"/>
  <c r="BO74" i="1"/>
  <c r="BN84" i="1"/>
  <c r="BO84" i="1" s="1"/>
  <c r="BO83" i="1"/>
  <c r="BN87" i="1"/>
  <c r="BO86" i="1"/>
  <c r="BN93" i="1"/>
  <c r="BO92" i="1"/>
  <c r="BP92" i="1" s="1"/>
  <c r="BN96" i="1"/>
  <c r="BO95" i="1"/>
  <c r="BP95" i="1" s="1"/>
  <c r="BN99" i="1"/>
  <c r="BO99" i="1" s="1"/>
  <c r="BO98" i="1"/>
  <c r="BN105" i="1"/>
  <c r="BO104" i="1"/>
  <c r="BN108" i="1"/>
  <c r="BO107" i="1"/>
  <c r="BP107" i="1" s="1"/>
  <c r="BN114" i="1"/>
  <c r="BO114" i="1" s="1"/>
  <c r="BO113" i="1"/>
  <c r="BN120" i="1"/>
  <c r="BO120" i="1" s="1"/>
  <c r="BO119" i="1"/>
  <c r="BN127" i="1"/>
  <c r="BO126" i="1"/>
  <c r="BN130" i="1"/>
  <c r="BN143" i="1"/>
  <c r="BO142" i="1"/>
  <c r="BN146" i="1"/>
  <c r="BO146" i="1" s="1"/>
  <c r="BO145" i="1"/>
  <c r="BN149" i="1"/>
  <c r="BO149" i="1" s="1"/>
  <c r="BO148" i="1"/>
  <c r="BN156" i="1"/>
  <c r="BO155" i="1"/>
  <c r="BN162" i="1"/>
  <c r="BO161" i="1"/>
  <c r="BN218" i="1"/>
  <c r="BO218" i="1" s="1"/>
  <c r="BO217" i="1"/>
  <c r="BN224" i="1"/>
  <c r="BO224" i="1" s="1"/>
  <c r="BO223" i="1"/>
  <c r="E17" i="3"/>
  <c r="BO298" i="1"/>
  <c r="BN316" i="1"/>
  <c r="BO315" i="1"/>
  <c r="BN319" i="1"/>
  <c r="BO318" i="1"/>
  <c r="BN329" i="1"/>
  <c r="BO328" i="1"/>
  <c r="BO22" i="1"/>
  <c r="BO26" i="1"/>
  <c r="AK28" i="1"/>
  <c r="AM28" i="1" s="1"/>
  <c r="V67" i="1"/>
  <c r="X67" i="1" s="1"/>
  <c r="X69" i="1" s="1"/>
  <c r="AZ67" i="1"/>
  <c r="AK76" i="1"/>
  <c r="AM76" i="1" s="1"/>
  <c r="AM78" i="1" s="1"/>
  <c r="AK79" i="1"/>
  <c r="AC82" i="1"/>
  <c r="AR82" i="1" s="1"/>
  <c r="BJ82" i="1" s="1"/>
  <c r="AC88" i="1"/>
  <c r="BG88" i="1"/>
  <c r="AE88" i="1"/>
  <c r="AG88" i="1" s="1"/>
  <c r="AK88" i="1"/>
  <c r="AW88" i="1"/>
  <c r="BG91" i="1"/>
  <c r="AC94" i="1"/>
  <c r="AT94" i="1"/>
  <c r="BG100" i="1"/>
  <c r="AE100" i="1"/>
  <c r="AG100" i="1" s="1"/>
  <c r="AK100" i="1"/>
  <c r="AM100" i="1" s="1"/>
  <c r="AM102" i="1" s="1"/>
  <c r="AE103" i="1"/>
  <c r="AH103" i="1"/>
  <c r="AJ103" i="1" s="1"/>
  <c r="AT106" i="1"/>
  <c r="BC118" i="1"/>
  <c r="F129" i="1"/>
  <c r="O129" i="1" s="1"/>
  <c r="G128" i="1"/>
  <c r="I128" i="1" s="1"/>
  <c r="I130" i="1" s="1"/>
  <c r="BO131" i="1"/>
  <c r="BO138" i="1"/>
  <c r="R152" i="1"/>
  <c r="AG152" i="1"/>
  <c r="E151" i="1"/>
  <c r="K151" i="1"/>
  <c r="L151" i="1" s="1"/>
  <c r="L153" i="1" s="1"/>
  <c r="T151" i="1"/>
  <c r="AF151" i="1"/>
  <c r="AL151" i="1"/>
  <c r="AM151" i="1" s="1"/>
  <c r="AM153" i="1" s="1"/>
  <c r="AX151" i="1"/>
  <c r="AY151" i="1" s="1"/>
  <c r="AY153" i="1" s="1"/>
  <c r="H160" i="1"/>
  <c r="I160" i="1" s="1"/>
  <c r="I162" i="1" s="1"/>
  <c r="BO181" i="1"/>
  <c r="BO187" i="1"/>
  <c r="BO202" i="1"/>
  <c r="BO204" i="1"/>
  <c r="BO205" i="1"/>
  <c r="BO208" i="1"/>
  <c r="BO210" i="1"/>
  <c r="BO211" i="1"/>
  <c r="AB232" i="1"/>
  <c r="AB237" i="1"/>
  <c r="AQ237" i="1" s="1"/>
  <c r="BI237" i="1" s="1"/>
  <c r="BO248" i="1"/>
  <c r="BO270" i="1"/>
  <c r="BO277" i="1"/>
  <c r="BO279" i="1"/>
  <c r="BO281" i="1"/>
  <c r="BO296" i="1"/>
  <c r="AI301" i="1"/>
  <c r="BA301" i="1"/>
  <c r="BO306" i="1"/>
  <c r="AO307" i="1"/>
  <c r="BG307" i="1" s="1"/>
  <c r="BO308" i="1"/>
  <c r="N315" i="1"/>
  <c r="AF314" i="1"/>
  <c r="X319" i="1"/>
  <c r="BB319" i="1"/>
  <c r="BO320" i="1"/>
  <c r="BO323" i="1"/>
  <c r="F332" i="1"/>
  <c r="O332" i="1" s="1"/>
  <c r="O333" i="1"/>
  <c r="AC333" i="1"/>
  <c r="AR333" i="1" s="1"/>
  <c r="BJ333" i="1" s="1"/>
  <c r="BG333" i="1"/>
  <c r="BN30" i="1"/>
  <c r="BO30" i="1" s="1"/>
  <c r="BO29" i="1"/>
  <c r="BN46" i="1"/>
  <c r="BO45" i="1"/>
  <c r="BP45" i="1" s="1"/>
  <c r="BN58" i="1"/>
  <c r="BO57" i="1"/>
  <c r="BN61" i="1"/>
  <c r="BO60" i="1"/>
  <c r="BN66" i="1"/>
  <c r="BO65" i="1"/>
  <c r="BP65" i="1" s="1"/>
  <c r="BN78" i="1"/>
  <c r="BO77" i="1"/>
  <c r="BP77" i="1" s="1"/>
  <c r="BN81" i="1"/>
  <c r="BO80" i="1"/>
  <c r="BN90" i="1"/>
  <c r="BO89" i="1"/>
  <c r="BP89" i="1" s="1"/>
  <c r="BN102" i="1"/>
  <c r="BO101" i="1"/>
  <c r="BN111" i="1"/>
  <c r="BO111" i="1" s="1"/>
  <c r="BO110" i="1"/>
  <c r="BN117" i="1"/>
  <c r="BO117" i="1" s="1"/>
  <c r="BO116" i="1"/>
  <c r="BN124" i="1"/>
  <c r="BO123" i="1"/>
  <c r="BN133" i="1"/>
  <c r="BO133" i="1" s="1"/>
  <c r="BO132" i="1"/>
  <c r="BN136" i="1"/>
  <c r="BO136" i="1" s="1"/>
  <c r="BO135" i="1"/>
  <c r="BN140" i="1"/>
  <c r="BO140" i="1" s="1"/>
  <c r="BO139" i="1"/>
  <c r="BN153" i="1"/>
  <c r="BO152" i="1"/>
  <c r="BN159" i="1"/>
  <c r="BO158" i="1"/>
  <c r="BN191" i="1"/>
  <c r="BO191" i="1" s="1"/>
  <c r="BO190" i="1"/>
  <c r="BN194" i="1"/>
  <c r="BO194" i="1" s="1"/>
  <c r="BO193" i="1"/>
  <c r="BN200" i="1"/>
  <c r="BO200" i="1" s="1"/>
  <c r="BO199" i="1"/>
  <c r="BN221" i="1"/>
  <c r="BO220" i="1"/>
  <c r="BN227" i="1"/>
  <c r="BO227" i="1" s="1"/>
  <c r="BO226" i="1"/>
  <c r="BN230" i="1"/>
  <c r="BO230" i="1" s="1"/>
  <c r="BO229" i="1"/>
  <c r="BN239" i="1"/>
  <c r="BO239" i="1" s="1"/>
  <c r="BO238" i="1"/>
  <c r="BN244" i="1"/>
  <c r="BO243" i="1"/>
  <c r="E21" i="3"/>
  <c r="BO299" i="1"/>
  <c r="BN322" i="1"/>
  <c r="BO321" i="1"/>
  <c r="BP321" i="1" s="1"/>
  <c r="F26" i="1"/>
  <c r="BG26" i="1"/>
  <c r="BG27" i="1" s="1"/>
  <c r="D25" i="1"/>
  <c r="F25" i="1" s="1"/>
  <c r="J25" i="1"/>
  <c r="BO32" i="1"/>
  <c r="AR37" i="1"/>
  <c r="BJ37" i="1" s="1"/>
  <c r="BO38" i="1"/>
  <c r="BO47" i="1"/>
  <c r="V52" i="1"/>
  <c r="AT52" i="1"/>
  <c r="S56" i="1"/>
  <c r="U56" i="1" s="1"/>
  <c r="U58" i="1" s="1"/>
  <c r="AW56" i="1"/>
  <c r="AY56" i="1" s="1"/>
  <c r="AY58" i="1" s="1"/>
  <c r="F57" i="1"/>
  <c r="O57" i="1" s="1"/>
  <c r="G56" i="1"/>
  <c r="I56" i="1" s="1"/>
  <c r="I58" i="1" s="1"/>
  <c r="G64" i="1"/>
  <c r="AH64" i="1"/>
  <c r="AJ64" i="1" s="1"/>
  <c r="AE67" i="1"/>
  <c r="F74" i="1"/>
  <c r="F75" i="1" s="1"/>
  <c r="BP75" i="1" s="1"/>
  <c r="BG74" i="1"/>
  <c r="BG75" i="1" s="1"/>
  <c r="D73" i="1"/>
  <c r="F73" i="1" s="1"/>
  <c r="J73" i="1"/>
  <c r="L73" i="1" s="1"/>
  <c r="S73" i="1"/>
  <c r="AH73" i="1"/>
  <c r="AW73" i="1"/>
  <c r="M80" i="1"/>
  <c r="D85" i="1"/>
  <c r="F85" i="1" s="1"/>
  <c r="J85" i="1"/>
  <c r="L85" i="1" s="1"/>
  <c r="S85" i="1"/>
  <c r="U85" i="1" s="1"/>
  <c r="AH85" i="1"/>
  <c r="AW85" i="1"/>
  <c r="D91" i="1"/>
  <c r="F91" i="1" s="1"/>
  <c r="F93" i="1" s="1"/>
  <c r="J91" i="1"/>
  <c r="L91" i="1" s="1"/>
  <c r="L93" i="1" s="1"/>
  <c r="S91" i="1"/>
  <c r="AH91" i="1"/>
  <c r="AJ91" i="1" s="1"/>
  <c r="AW91" i="1"/>
  <c r="AK94" i="1"/>
  <c r="AM94" i="1" s="1"/>
  <c r="AM96" i="1" s="1"/>
  <c r="BO97" i="1"/>
  <c r="AW103" i="1"/>
  <c r="AY103" i="1" s="1"/>
  <c r="AY105" i="1" s="1"/>
  <c r="AP135" i="1"/>
  <c r="D141" i="1"/>
  <c r="F141" i="1" s="1"/>
  <c r="F143" i="1" s="1"/>
  <c r="S141" i="1"/>
  <c r="U141" i="1" s="1"/>
  <c r="U143" i="1" s="1"/>
  <c r="AW141" i="1"/>
  <c r="AY141" i="1" s="1"/>
  <c r="AY143" i="1" s="1"/>
  <c r="H157" i="1"/>
  <c r="I157" i="1" s="1"/>
  <c r="I159" i="1" s="1"/>
  <c r="BO164" i="1"/>
  <c r="J167" i="1"/>
  <c r="L167" i="1" s="1"/>
  <c r="L169" i="1" s="1"/>
  <c r="BO176" i="1"/>
  <c r="BB179" i="1"/>
  <c r="BO182" i="1"/>
  <c r="R180" i="1"/>
  <c r="BO180" i="1"/>
  <c r="BO196" i="1"/>
  <c r="BO214" i="1"/>
  <c r="BO231" i="1"/>
  <c r="BO234" i="1"/>
  <c r="BO237" i="1"/>
  <c r="AB240" i="1"/>
  <c r="AQ240" i="1" s="1"/>
  <c r="BI240" i="1" s="1"/>
  <c r="AA241" i="1"/>
  <c r="AP241" i="1"/>
  <c r="BE241" i="1"/>
  <c r="BO241" i="1"/>
  <c r="BO242" i="1"/>
  <c r="BF246" i="1"/>
  <c r="X249" i="1"/>
  <c r="BB249" i="1"/>
  <c r="BO262" i="1"/>
  <c r="W264" i="1"/>
  <c r="X264" i="1" s="1"/>
  <c r="X266" i="1" s="1"/>
  <c r="BF264" i="1"/>
  <c r="BA264" i="1"/>
  <c r="N265" i="1"/>
  <c r="AO265" i="1"/>
  <c r="BO265" i="1"/>
  <c r="BO268" i="1"/>
  <c r="BP268" i="1" s="1"/>
  <c r="BO275" i="1"/>
  <c r="BO278" i="1"/>
  <c r="BO280" i="1"/>
  <c r="M291" i="1"/>
  <c r="Z294" i="1"/>
  <c r="AO294" i="1"/>
  <c r="BD294" i="1"/>
  <c r="BO297" i="1"/>
  <c r="W300" i="1"/>
  <c r="X300" i="1" s="1"/>
  <c r="Z302" i="1"/>
  <c r="BD302" i="1"/>
  <c r="BG302" i="1" s="1"/>
  <c r="BC303" i="1"/>
  <c r="M305" i="1"/>
  <c r="Y307" i="1"/>
  <c r="BC307" i="1"/>
  <c r="BG351" i="1"/>
  <c r="N351" i="1"/>
  <c r="AI348" i="1"/>
  <c r="BP348" i="1"/>
  <c r="BG349" i="1"/>
  <c r="T348" i="1"/>
  <c r="U348" i="1" s="1"/>
  <c r="K348" i="1"/>
  <c r="L348" i="1" s="1"/>
  <c r="AN348" i="1"/>
  <c r="M348" i="1"/>
  <c r="AX339" i="1"/>
  <c r="BF340" i="1"/>
  <c r="AL339" i="1"/>
  <c r="AF339" i="1"/>
  <c r="AO339" i="1" s="1"/>
  <c r="T339" i="1"/>
  <c r="K339" i="1"/>
  <c r="BD338" i="1"/>
  <c r="AB338" i="1"/>
  <c r="AQ338" i="1" s="1"/>
  <c r="BI338" i="1" s="1"/>
  <c r="BF336" i="1"/>
  <c r="Z351" i="1"/>
  <c r="AU348" i="1"/>
  <c r="AV348" i="1" s="1"/>
  <c r="W348" i="1"/>
  <c r="X348" i="1" s="1"/>
  <c r="AX348" i="1"/>
  <c r="AY348" i="1" s="1"/>
  <c r="AL348" i="1"/>
  <c r="AM348" i="1" s="1"/>
  <c r="AF348" i="1"/>
  <c r="AG348" i="1" s="1"/>
  <c r="Z349" i="1"/>
  <c r="U349" i="1"/>
  <c r="H348" i="1"/>
  <c r="I348" i="1" s="1"/>
  <c r="Y348" i="1"/>
  <c r="BD340" i="1"/>
  <c r="AY340" i="1"/>
  <c r="BE340" i="1" s="1"/>
  <c r="AO340" i="1"/>
  <c r="BG340" i="1" s="1"/>
  <c r="AM340" i="1"/>
  <c r="AG340" i="1"/>
  <c r="Z340" i="1"/>
  <c r="U340" i="1"/>
  <c r="AA340" i="1" s="1"/>
  <c r="AB340" i="1"/>
  <c r="AQ340" i="1" s="1"/>
  <c r="BI340" i="1" s="1"/>
  <c r="H339" i="1"/>
  <c r="Y339" i="1"/>
  <c r="M339" i="1"/>
  <c r="AB339" i="1" s="1"/>
  <c r="BF338" i="1"/>
  <c r="AB336" i="1"/>
  <c r="AQ336" i="1" s="1"/>
  <c r="BI336" i="1" s="1"/>
  <c r="BF233" i="1"/>
  <c r="AB258" i="1"/>
  <c r="AQ258" i="1" s="1"/>
  <c r="BI258" i="1" s="1"/>
  <c r="BO250" i="1"/>
  <c r="AA351" i="1"/>
  <c r="AA349" i="1"/>
  <c r="O350" i="1"/>
  <c r="AA338" i="1"/>
  <c r="BE351" i="1"/>
  <c r="U339" i="1"/>
  <c r="AP336" i="1"/>
  <c r="BH336" i="1" s="1"/>
  <c r="BF350" i="1"/>
  <c r="AQ350" i="1"/>
  <c r="BI350" i="1" s="1"/>
  <c r="BF341" i="1"/>
  <c r="AQ341" i="1"/>
  <c r="BI341" i="1" s="1"/>
  <c r="BE338" i="1"/>
  <c r="AU337" i="1"/>
  <c r="AV337" i="1" s="1"/>
  <c r="BP340" i="1"/>
  <c r="AE335" i="1"/>
  <c r="Y337" i="1"/>
  <c r="P335" i="1"/>
  <c r="M337" i="1"/>
  <c r="D335" i="1"/>
  <c r="BP338" i="1"/>
  <c r="BP336" i="1"/>
  <c r="AP14" i="1"/>
  <c r="F8" i="1"/>
  <c r="BO8" i="1" s="1"/>
  <c r="BP8" i="1" s="1"/>
  <c r="O13" i="1"/>
  <c r="O15" i="1"/>
  <c r="O16" i="1"/>
  <c r="AV22" i="1"/>
  <c r="AV23" i="1" s="1"/>
  <c r="AH25" i="1"/>
  <c r="AJ25" i="1" s="1"/>
  <c r="BO25" i="1" s="1"/>
  <c r="M29" i="1"/>
  <c r="M30" i="1" s="1"/>
  <c r="M32" i="1"/>
  <c r="P31" i="1"/>
  <c r="R31" i="1" s="1"/>
  <c r="R33" i="1" s="1"/>
  <c r="AZ31" i="1"/>
  <c r="BB31" i="1" s="1"/>
  <c r="BB33" i="1" s="1"/>
  <c r="AE34" i="1"/>
  <c r="AG34" i="1" s="1"/>
  <c r="AG36" i="1" s="1"/>
  <c r="AH37" i="1"/>
  <c r="AJ37" i="1" s="1"/>
  <c r="BO37" i="1" s="1"/>
  <c r="BG48" i="1"/>
  <c r="BG49" i="1" s="1"/>
  <c r="BG53" i="1"/>
  <c r="BG54" i="1" s="1"/>
  <c r="J52" i="1"/>
  <c r="BG55" i="1"/>
  <c r="V59" i="1"/>
  <c r="X59" i="1" s="1"/>
  <c r="X61" i="1" s="1"/>
  <c r="AZ59" i="1"/>
  <c r="BB59" i="1" s="1"/>
  <c r="BB61" i="1" s="1"/>
  <c r="AC62" i="1"/>
  <c r="AR62" i="1" s="1"/>
  <c r="BJ62" i="1" s="1"/>
  <c r="AC63" i="1"/>
  <c r="AR63" i="1" s="1"/>
  <c r="BJ63" i="1" s="1"/>
  <c r="P64" i="1"/>
  <c r="AE64" i="1"/>
  <c r="M65" i="1"/>
  <c r="AB65" i="1" s="1"/>
  <c r="AC67" i="1"/>
  <c r="AR67" i="1" s="1"/>
  <c r="BJ67" i="1" s="1"/>
  <c r="Y68" i="1"/>
  <c r="AN68" i="1"/>
  <c r="BC68" i="1"/>
  <c r="BG68" i="1"/>
  <c r="BG69" i="1" s="1"/>
  <c r="J67" i="1"/>
  <c r="L67" i="1" s="1"/>
  <c r="L69" i="1" s="1"/>
  <c r="AK73" i="1"/>
  <c r="AM73" i="1" s="1"/>
  <c r="AR76" i="1"/>
  <c r="BJ76" i="1" s="1"/>
  <c r="Y77" i="1"/>
  <c r="AN77" i="1"/>
  <c r="BF77" i="1" s="1"/>
  <c r="BC77" i="1"/>
  <c r="AH76" i="1"/>
  <c r="F80" i="1"/>
  <c r="D79" i="1"/>
  <c r="F79" i="1" s="1"/>
  <c r="S79" i="1"/>
  <c r="U79" i="1" s="1"/>
  <c r="AH79" i="1"/>
  <c r="AJ79" i="1" s="1"/>
  <c r="AW79" i="1"/>
  <c r="AY79" i="1" s="1"/>
  <c r="P85" i="1"/>
  <c r="R85" i="1" s="1"/>
  <c r="AA85" i="1" s="1"/>
  <c r="AK85" i="1"/>
  <c r="AM85" i="1" s="1"/>
  <c r="AR88" i="1"/>
  <c r="BJ88" i="1" s="1"/>
  <c r="AH88" i="1"/>
  <c r="AJ88" i="1" s="1"/>
  <c r="BO88" i="1" s="1"/>
  <c r="S94" i="1"/>
  <c r="G94" i="1"/>
  <c r="I94" i="1" s="1"/>
  <c r="O98" i="1"/>
  <c r="O99" i="1" s="1"/>
  <c r="AW100" i="1"/>
  <c r="AY100" i="1" s="1"/>
  <c r="M101" i="1"/>
  <c r="BG106" i="1"/>
  <c r="AE106" i="1"/>
  <c r="BL121" i="1"/>
  <c r="BN121" i="1" s="1"/>
  <c r="V122" i="1"/>
  <c r="X122" i="1" s="1"/>
  <c r="X124" i="1" s="1"/>
  <c r="AK122" i="1"/>
  <c r="AM122" i="1" s="1"/>
  <c r="D125" i="1"/>
  <c r="F125" i="1" s="1"/>
  <c r="F127" i="1" s="1"/>
  <c r="BL137" i="1"/>
  <c r="BN137" i="1" s="1"/>
  <c r="AH141" i="1"/>
  <c r="AJ141" i="1" s="1"/>
  <c r="AK144" i="1"/>
  <c r="AM144" i="1" s="1"/>
  <c r="AE144" i="1"/>
  <c r="AE137" i="1" s="1"/>
  <c r="AG137" i="1" s="1"/>
  <c r="BF160" i="1"/>
  <c r="AY339" i="1"/>
  <c r="AX337" i="1"/>
  <c r="AX335" i="1" s="1"/>
  <c r="R161" i="1"/>
  <c r="Z161" i="1"/>
  <c r="AG161" i="1"/>
  <c r="AP161" i="1" s="1"/>
  <c r="AO161" i="1"/>
  <c r="AV161" i="1"/>
  <c r="BD161" i="1"/>
  <c r="AG339" i="1"/>
  <c r="AZ335" i="1"/>
  <c r="AH335" i="1"/>
  <c r="S335" i="1"/>
  <c r="G335" i="1"/>
  <c r="M60" i="1"/>
  <c r="V103" i="1"/>
  <c r="Y109" i="1"/>
  <c r="AZ122" i="1"/>
  <c r="AN138" i="1"/>
  <c r="AT144" i="1"/>
  <c r="AT137" i="1" s="1"/>
  <c r="AV137" i="1" s="1"/>
  <c r="AL337" i="1"/>
  <c r="AL335" i="1" s="1"/>
  <c r="M164" i="1"/>
  <c r="D163" i="1"/>
  <c r="BM245" i="1"/>
  <c r="BN246" i="1"/>
  <c r="BL335" i="1"/>
  <c r="V335" i="1"/>
  <c r="X337" i="1"/>
  <c r="J335" i="1"/>
  <c r="AC25" i="1"/>
  <c r="AR25" i="1" s="1"/>
  <c r="BJ25" i="1" s="1"/>
  <c r="AT25" i="1"/>
  <c r="AV25" i="1" s="1"/>
  <c r="AV27" i="1" s="1"/>
  <c r="BG37" i="1"/>
  <c r="AK44" i="1"/>
  <c r="AM44" i="1" s="1"/>
  <c r="F53" i="1"/>
  <c r="F54" i="1" s="1"/>
  <c r="D52" i="1"/>
  <c r="F52" i="1" s="1"/>
  <c r="AC59" i="1"/>
  <c r="AR59" i="1" s="1"/>
  <c r="BJ59" i="1" s="1"/>
  <c r="BG62" i="1"/>
  <c r="BL63" i="1"/>
  <c r="BN63" i="1" s="1"/>
  <c r="V64" i="1"/>
  <c r="D67" i="1"/>
  <c r="S67" i="1"/>
  <c r="AH67" i="1"/>
  <c r="AW67" i="1"/>
  <c r="S76" i="1"/>
  <c r="G76" i="1"/>
  <c r="I76" i="1" s="1"/>
  <c r="V79" i="1"/>
  <c r="X79" i="1" s="1"/>
  <c r="X81" i="1" s="1"/>
  <c r="AZ79" i="1"/>
  <c r="BB79" i="1" s="1"/>
  <c r="Y80" i="1"/>
  <c r="AN80" i="1"/>
  <c r="BC80" i="1"/>
  <c r="BF80" i="1" s="1"/>
  <c r="BG80" i="1"/>
  <c r="BG81" i="1" s="1"/>
  <c r="J79" i="1"/>
  <c r="L79" i="1" s="1"/>
  <c r="L81" i="1" s="1"/>
  <c r="AT85" i="1"/>
  <c r="S88" i="1"/>
  <c r="G88" i="1"/>
  <c r="I88" i="1" s="1"/>
  <c r="AK91" i="1"/>
  <c r="AM91" i="1" s="1"/>
  <c r="AM93" i="1" s="1"/>
  <c r="M92" i="1"/>
  <c r="AR94" i="1"/>
  <c r="BJ94" i="1" s="1"/>
  <c r="Y95" i="1"/>
  <c r="AN95" i="1"/>
  <c r="BF95" i="1" s="1"/>
  <c r="BC95" i="1"/>
  <c r="AH94" i="1"/>
  <c r="S100" i="1"/>
  <c r="U100" i="1" s="1"/>
  <c r="AK103" i="1"/>
  <c r="AM103" i="1" s="1"/>
  <c r="AM105" i="1" s="1"/>
  <c r="AR106" i="1"/>
  <c r="BJ106" i="1" s="1"/>
  <c r="AZ106" i="1"/>
  <c r="BB106" i="1" s="1"/>
  <c r="BB108" i="1" s="1"/>
  <c r="AK106" i="1"/>
  <c r="AM106" i="1" s="1"/>
  <c r="AC109" i="1"/>
  <c r="AR109" i="1" s="1"/>
  <c r="BJ109" i="1" s="1"/>
  <c r="BG121" i="1"/>
  <c r="AH122" i="1"/>
  <c r="AJ122" i="1" s="1"/>
  <c r="J122" i="1"/>
  <c r="AE122" i="1"/>
  <c r="AW122" i="1"/>
  <c r="AY122" i="1" s="1"/>
  <c r="J125" i="1"/>
  <c r="L125" i="1" s="1"/>
  <c r="L127" i="1" s="1"/>
  <c r="V128" i="1"/>
  <c r="X128" i="1" s="1"/>
  <c r="X130" i="1" s="1"/>
  <c r="AC137" i="1"/>
  <c r="AR137" i="1" s="1"/>
  <c r="BJ137" i="1" s="1"/>
  <c r="BG137" i="1"/>
  <c r="V144" i="1"/>
  <c r="X144" i="1" s="1"/>
  <c r="AZ144" i="1"/>
  <c r="BB144" i="1" s="1"/>
  <c r="BF151" i="1"/>
  <c r="Y164" i="1"/>
  <c r="AM339" i="1"/>
  <c r="T337" i="1"/>
  <c r="U337" i="1" s="1"/>
  <c r="AT335" i="1"/>
  <c r="P41" i="1"/>
  <c r="R41" i="1" s="1"/>
  <c r="BJ47" i="1"/>
  <c r="BG47" i="1"/>
  <c r="M68" i="1"/>
  <c r="AR70" i="1"/>
  <c r="BJ70" i="1" s="1"/>
  <c r="M77" i="1"/>
  <c r="AB77" i="1" s="1"/>
  <c r="AC79" i="1"/>
  <c r="AR79" i="1" s="1"/>
  <c r="BJ79" i="1" s="1"/>
  <c r="M89" i="1"/>
  <c r="AR91" i="1"/>
  <c r="BJ91" i="1" s="1"/>
  <c r="AZ91" i="1"/>
  <c r="BB91" i="1" s="1"/>
  <c r="BB93" i="1" s="1"/>
  <c r="AC103" i="1"/>
  <c r="AR103" i="1" s="1"/>
  <c r="BJ103" i="1" s="1"/>
  <c r="BG103" i="1"/>
  <c r="M104" i="1"/>
  <c r="AT103" i="1"/>
  <c r="AV103" i="1" s="1"/>
  <c r="AZ103" i="1"/>
  <c r="BB103" i="1" s="1"/>
  <c r="BB105" i="1" s="1"/>
  <c r="V106" i="1"/>
  <c r="X106" i="1" s="1"/>
  <c r="X108" i="1" s="1"/>
  <c r="AR112" i="1"/>
  <c r="BJ112" i="1" s="1"/>
  <c r="AR115" i="1"/>
  <c r="BJ115" i="1" s="1"/>
  <c r="AC131" i="1"/>
  <c r="AR131" i="1" s="1"/>
  <c r="BJ131" i="1" s="1"/>
  <c r="AC144" i="1"/>
  <c r="AR144" i="1" s="1"/>
  <c r="BJ144" i="1" s="1"/>
  <c r="BG144" i="1"/>
  <c r="M145" i="1"/>
  <c r="M146" i="1" s="1"/>
  <c r="P144" i="1"/>
  <c r="P137" i="1" s="1"/>
  <c r="W157" i="1"/>
  <c r="X157" i="1" s="1"/>
  <c r="X159" i="1" s="1"/>
  <c r="AU157" i="1"/>
  <c r="AV157" i="1" s="1"/>
  <c r="AB161" i="1"/>
  <c r="AB162" i="1" s="1"/>
  <c r="AF160" i="1"/>
  <c r="AG160" i="1" s="1"/>
  <c r="AX160" i="1"/>
  <c r="AY160" i="1" s="1"/>
  <c r="G179" i="1"/>
  <c r="G182" i="1" s="1"/>
  <c r="I182" i="1" s="1"/>
  <c r="AK179" i="1"/>
  <c r="BF184" i="1"/>
  <c r="AB195" i="1"/>
  <c r="AB207" i="1"/>
  <c r="AQ207" i="1" s="1"/>
  <c r="BF219" i="1"/>
  <c r="AJ221" i="1"/>
  <c r="BF225" i="1"/>
  <c r="AB236" i="1"/>
  <c r="AB241" i="1"/>
  <c r="AQ241" i="1" s="1"/>
  <c r="BI241" i="1" s="1"/>
  <c r="Z241" i="1"/>
  <c r="AO241" i="1"/>
  <c r="BD241" i="1"/>
  <c r="X244" i="1"/>
  <c r="AU240" i="1"/>
  <c r="AB245" i="1"/>
  <c r="AQ245" i="1" s="1"/>
  <c r="BI245" i="1" s="1"/>
  <c r="BF247" i="1"/>
  <c r="BO258" i="1"/>
  <c r="BF260" i="1"/>
  <c r="AL261" i="1"/>
  <c r="AM261" i="1" s="1"/>
  <c r="AM263" i="1" s="1"/>
  <c r="N262" i="1"/>
  <c r="K261" i="1"/>
  <c r="L261" i="1" s="1"/>
  <c r="AB267" i="1"/>
  <c r="AQ267" i="1" s="1"/>
  <c r="BI267" i="1" s="1"/>
  <c r="T270" i="1"/>
  <c r="U270" i="1" s="1"/>
  <c r="U272" i="1" s="1"/>
  <c r="F277" i="1"/>
  <c r="N278" i="1"/>
  <c r="Z278" i="1"/>
  <c r="AO278" i="1"/>
  <c r="BD278" i="1"/>
  <c r="AA279" i="1"/>
  <c r="BF279" i="1"/>
  <c r="AB280" i="1"/>
  <c r="AQ280" i="1" s="1"/>
  <c r="BI280" i="1" s="1"/>
  <c r="Z280" i="1"/>
  <c r="AO280" i="1"/>
  <c r="BD280" i="1"/>
  <c r="I285" i="1"/>
  <c r="O285" i="1" s="1"/>
  <c r="N285" i="1"/>
  <c r="F287" i="1"/>
  <c r="BO287" i="1" s="1"/>
  <c r="N288" i="1"/>
  <c r="Z288" i="1"/>
  <c r="AO288" i="1"/>
  <c r="BD288" i="1"/>
  <c r="N289" i="1"/>
  <c r="AB292" i="1"/>
  <c r="AQ292" i="1" s="1"/>
  <c r="BI292" i="1" s="1"/>
  <c r="AP292" i="1"/>
  <c r="BE292" i="1"/>
  <c r="M293" i="1"/>
  <c r="Q293" i="1"/>
  <c r="R293" i="1" s="1"/>
  <c r="W293" i="1"/>
  <c r="AI293" i="1"/>
  <c r="AJ293" i="1" s="1"/>
  <c r="AU293" i="1"/>
  <c r="AV293" i="1" s="1"/>
  <c r="BA293" i="1"/>
  <c r="BB293" i="1" s="1"/>
  <c r="R294" i="1"/>
  <c r="AA294" i="1" s="1"/>
  <c r="AG294" i="1"/>
  <c r="AM294" i="1"/>
  <c r="AV294" i="1"/>
  <c r="BE294" i="1" s="1"/>
  <c r="F296" i="1"/>
  <c r="BF300" i="1"/>
  <c r="Q301" i="1"/>
  <c r="E301" i="1"/>
  <c r="K301" i="1"/>
  <c r="AL301" i="1"/>
  <c r="F303" i="1"/>
  <c r="L303" i="1"/>
  <c r="Y303" i="1"/>
  <c r="AG303" i="1"/>
  <c r="AM303" i="1"/>
  <c r="AB304" i="1"/>
  <c r="AQ304" i="1" s="1"/>
  <c r="BI304" i="1" s="1"/>
  <c r="R305" i="1"/>
  <c r="X305" i="1"/>
  <c r="AJ305" i="1"/>
  <c r="AV305" i="1"/>
  <c r="BB305" i="1"/>
  <c r="F307" i="1"/>
  <c r="L307" i="1"/>
  <c r="AG307" i="1"/>
  <c r="AM307" i="1"/>
  <c r="AB308" i="1"/>
  <c r="AQ308" i="1" s="1"/>
  <c r="BI308" i="1" s="1"/>
  <c r="AP308" i="1"/>
  <c r="BE308" i="1"/>
  <c r="AB314" i="1"/>
  <c r="AQ314" i="1" s="1"/>
  <c r="BI314" i="1" s="1"/>
  <c r="BA314" i="1"/>
  <c r="F315" i="1"/>
  <c r="E314" i="1"/>
  <c r="F314" i="1" s="1"/>
  <c r="BF317" i="1"/>
  <c r="AC321" i="1"/>
  <c r="BB322" i="1"/>
  <c r="N323" i="1"/>
  <c r="I324" i="1"/>
  <c r="N328" i="1"/>
  <c r="Z328" i="1"/>
  <c r="AO328" i="1"/>
  <c r="BD328" i="1"/>
  <c r="I331" i="1"/>
  <c r="Y331" i="1"/>
  <c r="F351" i="1"/>
  <c r="O351" i="1" s="1"/>
  <c r="AD351" i="1" s="1"/>
  <c r="BD350" i="1"/>
  <c r="AO350" i="1"/>
  <c r="AJ350" i="1"/>
  <c r="AP350" i="1" s="1"/>
  <c r="Z350" i="1"/>
  <c r="N349" i="1"/>
  <c r="I349" i="1"/>
  <c r="BD341" i="1"/>
  <c r="AO341" i="1"/>
  <c r="AJ341" i="1"/>
  <c r="AP341" i="1" s="1"/>
  <c r="Z341" i="1"/>
  <c r="N340" i="1"/>
  <c r="I340" i="1"/>
  <c r="AN339" i="1"/>
  <c r="N338" i="1"/>
  <c r="I338" i="1"/>
  <c r="N336" i="1"/>
  <c r="I336" i="1"/>
  <c r="J163" i="1"/>
  <c r="AE163" i="1"/>
  <c r="AE150" i="1" s="1"/>
  <c r="AU261" i="1"/>
  <c r="AV261" i="1" s="1"/>
  <c r="BF270" i="1"/>
  <c r="BD271" i="1"/>
  <c r="BM348" i="1"/>
  <c r="BN348" i="1" s="1"/>
  <c r="BA348" i="1"/>
  <c r="Q348" i="1"/>
  <c r="E348" i="1"/>
  <c r="BA339" i="1"/>
  <c r="Q339" i="1"/>
  <c r="E339" i="1"/>
  <c r="BM337" i="1"/>
  <c r="BM335" i="1" s="1"/>
  <c r="AW337" i="1"/>
  <c r="AK337" i="1"/>
  <c r="E337" i="1"/>
  <c r="E160" i="1"/>
  <c r="F160" i="1" s="1"/>
  <c r="T160" i="1"/>
  <c r="U160" i="1" s="1"/>
  <c r="AL160" i="1"/>
  <c r="AM160" i="1" s="1"/>
  <c r="AM162" i="1" s="1"/>
  <c r="G167" i="1"/>
  <c r="AC170" i="1"/>
  <c r="AR170" i="1" s="1"/>
  <c r="BJ170" i="1" s="1"/>
  <c r="G171" i="1"/>
  <c r="AC175" i="1"/>
  <c r="AR175" i="1" s="1"/>
  <c r="BJ175" i="1" s="1"/>
  <c r="AK175" i="1"/>
  <c r="AM175" i="1" s="1"/>
  <c r="AM177" i="1" s="1"/>
  <c r="AR179" i="1"/>
  <c r="BJ179" i="1" s="1"/>
  <c r="BF189" i="1"/>
  <c r="AB213" i="1"/>
  <c r="AQ213" i="1" s="1"/>
  <c r="AB219" i="1"/>
  <c r="AQ219" i="1" s="1"/>
  <c r="BI219" i="1" s="1"/>
  <c r="BF240" i="1"/>
  <c r="AB242" i="1"/>
  <c r="AQ242" i="1" s="1"/>
  <c r="BI242" i="1" s="1"/>
  <c r="Q240" i="1"/>
  <c r="BB244" i="1"/>
  <c r="AB247" i="1"/>
  <c r="AQ247" i="1" s="1"/>
  <c r="BI247" i="1" s="1"/>
  <c r="AI247" i="1"/>
  <c r="BF250" i="1"/>
  <c r="BG258" i="1"/>
  <c r="BF259" i="1"/>
  <c r="BA261" i="1"/>
  <c r="BB261" i="1" s="1"/>
  <c r="BB263" i="1" s="1"/>
  <c r="E261" i="1"/>
  <c r="F261" i="1" s="1"/>
  <c r="AB264" i="1"/>
  <c r="AQ264" i="1" s="1"/>
  <c r="BI264" i="1" s="1"/>
  <c r="AF264" i="1"/>
  <c r="T284" i="1"/>
  <c r="AC290" i="1"/>
  <c r="K293" i="1"/>
  <c r="L293" i="1" s="1"/>
  <c r="T293" i="1"/>
  <c r="AF293" i="1"/>
  <c r="AG293" i="1" s="1"/>
  <c r="AX293" i="1"/>
  <c r="AB294" i="1"/>
  <c r="AQ294" i="1" s="1"/>
  <c r="BI294" i="1" s="1"/>
  <c r="Y295" i="1"/>
  <c r="BC295" i="1"/>
  <c r="Q300" i="1"/>
  <c r="AO299" i="1"/>
  <c r="R303" i="1"/>
  <c r="X303" i="1"/>
  <c r="AJ303" i="1"/>
  <c r="BO303" i="1" s="1"/>
  <c r="AV303" i="1"/>
  <c r="BB303" i="1"/>
  <c r="BF304" i="1"/>
  <c r="F305" i="1"/>
  <c r="L305" i="1"/>
  <c r="AG305" i="1"/>
  <c r="AM305" i="1"/>
  <c r="AB306" i="1"/>
  <c r="R307" i="1"/>
  <c r="X307" i="1"/>
  <c r="AJ307" i="1"/>
  <c r="BO307" i="1" s="1"/>
  <c r="AV307" i="1"/>
  <c r="BB307" i="1"/>
  <c r="W314" i="1"/>
  <c r="BF314" i="1"/>
  <c r="K314" i="1"/>
  <c r="X322" i="1"/>
  <c r="T324" i="1"/>
  <c r="U324" i="1" s="1"/>
  <c r="T331" i="1"/>
  <c r="U331" i="1" s="1"/>
  <c r="AV350" i="1"/>
  <c r="BE350" i="1" s="1"/>
  <c r="X350" i="1"/>
  <c r="AA350" i="1" s="1"/>
  <c r="L349" i="1"/>
  <c r="AV341" i="1"/>
  <c r="BE341" i="1" s="1"/>
  <c r="X341" i="1"/>
  <c r="AA341" i="1" s="1"/>
  <c r="L340" i="1"/>
  <c r="L338" i="1"/>
  <c r="L336" i="1"/>
  <c r="AN164" i="1"/>
  <c r="AK163" i="1"/>
  <c r="AM163" i="1" s="1"/>
  <c r="AM165" i="1" s="1"/>
  <c r="BC172" i="1"/>
  <c r="M173" i="1"/>
  <c r="BL170" i="1"/>
  <c r="M176" i="1"/>
  <c r="S175" i="1"/>
  <c r="U175" i="1" s="1"/>
  <c r="U177" i="1" s="1"/>
  <c r="BF207" i="1"/>
  <c r="N228" i="1"/>
  <c r="AQ232" i="1"/>
  <c r="BI232" i="1" s="1"/>
  <c r="I244" i="1"/>
  <c r="BF261" i="1"/>
  <c r="AL300" i="1"/>
  <c r="AM300" i="1" s="1"/>
  <c r="BA300" i="1"/>
  <c r="BB300" i="1" s="1"/>
  <c r="N303" i="1"/>
  <c r="AC303" i="1" s="1"/>
  <c r="Z305" i="1"/>
  <c r="AO305" i="1"/>
  <c r="BD305" i="1"/>
  <c r="BI317" i="1"/>
  <c r="BC348" i="1"/>
  <c r="BF348" i="1" s="1"/>
  <c r="BC339" i="1"/>
  <c r="U67" i="1"/>
  <c r="U69" i="1" s="1"/>
  <c r="AY67" i="1"/>
  <c r="AY69" i="1" s="1"/>
  <c r="BC109" i="1"/>
  <c r="AY126" i="1"/>
  <c r="BE126" i="1" s="1"/>
  <c r="AW125" i="1"/>
  <c r="AY125" i="1" s="1"/>
  <c r="AJ129" i="1"/>
  <c r="AH128" i="1"/>
  <c r="AJ128" i="1" s="1"/>
  <c r="G34" i="1"/>
  <c r="G44" i="1"/>
  <c r="I44" i="1" s="1"/>
  <c r="X7" i="1"/>
  <c r="AP13" i="1"/>
  <c r="BE13" i="1"/>
  <c r="O14" i="1"/>
  <c r="AA15" i="1"/>
  <c r="AA16" i="1"/>
  <c r="AD16" i="1" s="1"/>
  <c r="BP16" i="1"/>
  <c r="AP17" i="1"/>
  <c r="BE17" i="1"/>
  <c r="J23" i="1"/>
  <c r="AZ25" i="1"/>
  <c r="BB25" i="1" s="1"/>
  <c r="BB27" i="1" s="1"/>
  <c r="BG29" i="1"/>
  <c r="BG30" i="1" s="1"/>
  <c r="J28" i="1"/>
  <c r="L28" i="1" s="1"/>
  <c r="BG31" i="1"/>
  <c r="BL24" i="1"/>
  <c r="BN24" i="1" s="1"/>
  <c r="BG32" i="1"/>
  <c r="BG33" i="1" s="1"/>
  <c r="J31" i="1"/>
  <c r="L31" i="1" s="1"/>
  <c r="L33" i="1" s="1"/>
  <c r="D34" i="1"/>
  <c r="F34" i="1" s="1"/>
  <c r="F36" i="1" s="1"/>
  <c r="J41" i="1"/>
  <c r="AE44" i="1"/>
  <c r="AG44" i="1" s="1"/>
  <c r="AG46" i="1" s="1"/>
  <c r="D44" i="1"/>
  <c r="AC50" i="1"/>
  <c r="AR50" i="1" s="1"/>
  <c r="BJ50" i="1" s="1"/>
  <c r="AC51" i="1"/>
  <c r="AR51" i="1" s="1"/>
  <c r="BJ51" i="1" s="1"/>
  <c r="P52" i="1"/>
  <c r="G52" i="1"/>
  <c r="AE56" i="1"/>
  <c r="AG56" i="1" s="1"/>
  <c r="AG58" i="1" s="1"/>
  <c r="J56" i="1"/>
  <c r="L56" i="1" s="1"/>
  <c r="D64" i="1"/>
  <c r="G73" i="1"/>
  <c r="D76" i="1"/>
  <c r="F76" i="1" s="1"/>
  <c r="F78" i="1" s="1"/>
  <c r="AC83" i="1"/>
  <c r="J88" i="1"/>
  <c r="L88" i="1" s="1"/>
  <c r="L90" i="1" s="1"/>
  <c r="G91" i="1"/>
  <c r="I91" i="1" s="1"/>
  <c r="I93" i="1" s="1"/>
  <c r="M95" i="1"/>
  <c r="D94" i="1"/>
  <c r="F94" i="1" s="1"/>
  <c r="F96" i="1" s="1"/>
  <c r="F101" i="1"/>
  <c r="G100" i="1"/>
  <c r="I100" i="1" s="1"/>
  <c r="I102" i="1" s="1"/>
  <c r="F104" i="1"/>
  <c r="D103" i="1"/>
  <c r="Y107" i="1"/>
  <c r="AN107" i="1"/>
  <c r="BC107" i="1"/>
  <c r="AC113" i="1"/>
  <c r="G122" i="1"/>
  <c r="I122" i="1" s="1"/>
  <c r="BG125" i="1"/>
  <c r="P128" i="1"/>
  <c r="R128" i="1" s="1"/>
  <c r="R130" i="1" s="1"/>
  <c r="AT128" i="1"/>
  <c r="AV128" i="1" s="1"/>
  <c r="AV130" i="1" s="1"/>
  <c r="D128" i="1"/>
  <c r="AP11" i="1"/>
  <c r="AP12" i="1"/>
  <c r="G23" i="1"/>
  <c r="G28" i="1"/>
  <c r="AH31" i="1"/>
  <c r="AJ31" i="1" s="1"/>
  <c r="AJ33" i="1" s="1"/>
  <c r="G31" i="1"/>
  <c r="I31" i="1" s="1"/>
  <c r="I33" i="1" s="1"/>
  <c r="BG34" i="1"/>
  <c r="AH59" i="1"/>
  <c r="AJ59" i="1" s="1"/>
  <c r="J59" i="1"/>
  <c r="L59" i="1" s="1"/>
  <c r="L61" i="1" s="1"/>
  <c r="D100" i="1"/>
  <c r="J106" i="1"/>
  <c r="L106" i="1" s="1"/>
  <c r="L108" i="1" s="1"/>
  <c r="Y118" i="1"/>
  <c r="AN118" i="1"/>
  <c r="M123" i="1"/>
  <c r="D122" i="1"/>
  <c r="M131" i="1"/>
  <c r="BC138" i="1"/>
  <c r="BF138" i="1" s="1"/>
  <c r="AP9" i="1"/>
  <c r="AP10" i="1"/>
  <c r="BP14" i="1"/>
  <c r="M21" i="1"/>
  <c r="V25" i="1"/>
  <c r="X25" i="1" s="1"/>
  <c r="X27" i="1" s="1"/>
  <c r="M35" i="1"/>
  <c r="M45" i="1"/>
  <c r="O10" i="1"/>
  <c r="O11" i="1"/>
  <c r="O12" i="1"/>
  <c r="AA13" i="1"/>
  <c r="AD13" i="1" s="1"/>
  <c r="AS13" i="1" s="1"/>
  <c r="BP13" i="1"/>
  <c r="AP15" i="1"/>
  <c r="BE15" i="1"/>
  <c r="AP16" i="1"/>
  <c r="BE16" i="1"/>
  <c r="O17" i="1"/>
  <c r="Y21" i="1"/>
  <c r="AE23" i="1"/>
  <c r="D23" i="1"/>
  <c r="Y22" i="1"/>
  <c r="AG22" i="1"/>
  <c r="AP22" i="1" s="1"/>
  <c r="P25" i="1"/>
  <c r="R25" i="1" s="1"/>
  <c r="G25" i="1"/>
  <c r="I25" i="1" s="1"/>
  <c r="I27" i="1" s="1"/>
  <c r="AW28" i="1"/>
  <c r="AY28" i="1" s="1"/>
  <c r="F29" i="1"/>
  <c r="D28" i="1"/>
  <c r="F32" i="1"/>
  <c r="D31" i="1"/>
  <c r="AK34" i="1"/>
  <c r="AM34" i="1" s="1"/>
  <c r="AC35" i="1"/>
  <c r="AC36" i="1" s="1"/>
  <c r="J34" i="1"/>
  <c r="L34" i="1" s="1"/>
  <c r="L36" i="1" s="1"/>
  <c r="AP37" i="1"/>
  <c r="BG40" i="1"/>
  <c r="V41" i="1"/>
  <c r="X41" i="1" s="1"/>
  <c r="AT41" i="1"/>
  <c r="AV41" i="1" s="1"/>
  <c r="AV43" i="1" s="1"/>
  <c r="D41" i="1"/>
  <c r="S44" i="1"/>
  <c r="U44" i="1" s="1"/>
  <c r="AC45" i="1"/>
  <c r="J44" i="1"/>
  <c r="L44" i="1" s="1"/>
  <c r="L46" i="1" s="1"/>
  <c r="AZ52" i="1"/>
  <c r="BL55" i="1"/>
  <c r="BN55" i="1" s="1"/>
  <c r="D56" i="1"/>
  <c r="F60" i="1"/>
  <c r="G59" i="1"/>
  <c r="I59" i="1" s="1"/>
  <c r="I61" i="1" s="1"/>
  <c r="J64" i="1"/>
  <c r="L64" i="1" s="1"/>
  <c r="L66" i="1" s="1"/>
  <c r="G67" i="1"/>
  <c r="J76" i="1"/>
  <c r="L76" i="1" s="1"/>
  <c r="L78" i="1" s="1"/>
  <c r="G79" i="1"/>
  <c r="I79" i="1" s="1"/>
  <c r="I81" i="1" s="1"/>
  <c r="G85" i="1"/>
  <c r="D88" i="1"/>
  <c r="F88" i="1" s="1"/>
  <c r="J94" i="1"/>
  <c r="L94" i="1" s="1"/>
  <c r="L96" i="1" s="1"/>
  <c r="Y101" i="1"/>
  <c r="AN101" i="1"/>
  <c r="BC101" i="1"/>
  <c r="Y104" i="1"/>
  <c r="AN104" i="1"/>
  <c r="BC104" i="1"/>
  <c r="BG104" i="1"/>
  <c r="BG105" i="1" s="1"/>
  <c r="J103" i="1"/>
  <c r="L103" i="1" s="1"/>
  <c r="L105" i="1" s="1"/>
  <c r="G106" i="1"/>
  <c r="I106" i="1" s="1"/>
  <c r="I108" i="1" s="1"/>
  <c r="AN109" i="1"/>
  <c r="O110" i="1"/>
  <c r="Y123" i="1"/>
  <c r="AN123" i="1"/>
  <c r="BC123" i="1"/>
  <c r="AK125" i="1"/>
  <c r="AM125" i="1" s="1"/>
  <c r="AC126" i="1"/>
  <c r="AB135" i="1"/>
  <c r="AB136" i="1" s="1"/>
  <c r="BP12" i="1"/>
  <c r="D59" i="1"/>
  <c r="F59" i="1" s="1"/>
  <c r="Y74" i="1"/>
  <c r="AB74" i="1" s="1"/>
  <c r="AN74" i="1"/>
  <c r="BC74" i="1"/>
  <c r="P79" i="1"/>
  <c r="AE79" i="1"/>
  <c r="AT79" i="1"/>
  <c r="AV79" i="1" s="1"/>
  <c r="BE79" i="1" s="1"/>
  <c r="Y89" i="1"/>
  <c r="AN89" i="1"/>
  <c r="BC89" i="1"/>
  <c r="Y92" i="1"/>
  <c r="AB92" i="1" s="1"/>
  <c r="AN92" i="1"/>
  <c r="BC92" i="1"/>
  <c r="J100" i="1"/>
  <c r="L100" i="1" s="1"/>
  <c r="L102" i="1" s="1"/>
  <c r="G103" i="1"/>
  <c r="I103" i="1" s="1"/>
  <c r="I105" i="1" s="1"/>
  <c r="M107" i="1"/>
  <c r="D106" i="1"/>
  <c r="F106" i="1" s="1"/>
  <c r="F108" i="1" s="1"/>
  <c r="G125" i="1"/>
  <c r="M126" i="1"/>
  <c r="AC128" i="1"/>
  <c r="AR128" i="1" s="1"/>
  <c r="BJ128" i="1" s="1"/>
  <c r="J128" i="1"/>
  <c r="L128" i="1" s="1"/>
  <c r="L130" i="1" s="1"/>
  <c r="AP132" i="1"/>
  <c r="AP133" i="1" s="1"/>
  <c r="M134" i="1"/>
  <c r="Y138" i="1"/>
  <c r="O139" i="1"/>
  <c r="O140" i="1" s="1"/>
  <c r="G141" i="1"/>
  <c r="I141" i="1" s="1"/>
  <c r="I143" i="1" s="1"/>
  <c r="F145" i="1"/>
  <c r="F146" i="1" s="1"/>
  <c r="BP146" i="1" s="1"/>
  <c r="D144" i="1"/>
  <c r="W151" i="1"/>
  <c r="X151" i="1" s="1"/>
  <c r="X153" i="1" s="1"/>
  <c r="AU151" i="1"/>
  <c r="Z158" i="1"/>
  <c r="AO158" i="1"/>
  <c r="BD158" i="1"/>
  <c r="BG158" i="1" s="1"/>
  <c r="AF157" i="1"/>
  <c r="AG157" i="1" s="1"/>
  <c r="AX157" i="1"/>
  <c r="AY157" i="1" s="1"/>
  <c r="AY159" i="1" s="1"/>
  <c r="W160" i="1"/>
  <c r="AU160" i="1"/>
  <c r="BG163" i="1"/>
  <c r="R164" i="1"/>
  <c r="AA164" i="1" s="1"/>
  <c r="P163" i="1"/>
  <c r="AH163" i="1"/>
  <c r="AZ163" i="1"/>
  <c r="AZ150" i="1" s="1"/>
  <c r="Y168" i="1"/>
  <c r="J171" i="1"/>
  <c r="F173" i="1"/>
  <c r="O173" i="1" s="1"/>
  <c r="AD173" i="1" s="1"/>
  <c r="AG173" i="1"/>
  <c r="F176" i="1"/>
  <c r="U176" i="1"/>
  <c r="AG176" i="1"/>
  <c r="AP176" i="1" s="1"/>
  <c r="AY176" i="1"/>
  <c r="D175" i="1"/>
  <c r="F175" i="1" s="1"/>
  <c r="AC178" i="1"/>
  <c r="BO178" i="1"/>
  <c r="M180" i="1"/>
  <c r="AG180" i="1"/>
  <c r="AP180" i="1" s="1"/>
  <c r="BG180" i="1"/>
  <c r="BG182" i="1"/>
  <c r="O190" i="1"/>
  <c r="AA190" i="1"/>
  <c r="BE190" i="1"/>
  <c r="BE191" i="1" s="1"/>
  <c r="AB192" i="1"/>
  <c r="AQ192" i="1" s="1"/>
  <c r="BI192" i="1" s="1"/>
  <c r="BF198" i="1"/>
  <c r="N201" i="1"/>
  <c r="N203" i="1" s="1"/>
  <c r="O205" i="1"/>
  <c r="O206" i="1" s="1"/>
  <c r="Z207" i="1"/>
  <c r="O211" i="1"/>
  <c r="O212" i="1" s="1"/>
  <c r="Z213" i="1"/>
  <c r="BF222" i="1"/>
  <c r="BG231" i="1"/>
  <c r="I235" i="1"/>
  <c r="BF236" i="1"/>
  <c r="AA238" i="1"/>
  <c r="AA239" i="1" s="1"/>
  <c r="BE238" i="1"/>
  <c r="BE239" i="1" s="1"/>
  <c r="AP245" i="1"/>
  <c r="BG245" i="1"/>
  <c r="AC253" i="1"/>
  <c r="AR253" i="1" s="1"/>
  <c r="BJ253" i="1" s="1"/>
  <c r="BE253" i="1"/>
  <c r="E255" i="1"/>
  <c r="F255" i="1" s="1"/>
  <c r="BP255" i="1" s="1"/>
  <c r="W255" i="1"/>
  <c r="W254" i="1" s="1"/>
  <c r="N256" i="1"/>
  <c r="N257" i="1"/>
  <c r="AC257" i="1" s="1"/>
  <c r="BF258" i="1"/>
  <c r="AC259" i="1"/>
  <c r="AR259" i="1" s="1"/>
  <c r="BJ259" i="1" s="1"/>
  <c r="T264" i="1"/>
  <c r="U264" i="1" s="1"/>
  <c r="AI264" i="1"/>
  <c r="AJ264" i="1" s="1"/>
  <c r="AJ266" i="1" s="1"/>
  <c r="BM266" i="1" s="1"/>
  <c r="BM264" i="1" s="1"/>
  <c r="BM260" i="1" s="1"/>
  <c r="BN260" i="1" s="1"/>
  <c r="AX264" i="1"/>
  <c r="F265" i="1"/>
  <c r="BP265" i="1" s="1"/>
  <c r="AG265" i="1"/>
  <c r="AM265" i="1"/>
  <c r="AM266" i="1" s="1"/>
  <c r="E264" i="1"/>
  <c r="F264" i="1" s="1"/>
  <c r="H267" i="1"/>
  <c r="I267" i="1" s="1"/>
  <c r="I269" i="1" s="1"/>
  <c r="Q270" i="1"/>
  <c r="AF270" i="1"/>
  <c r="AG270" i="1" s="1"/>
  <c r="AP270" i="1" s="1"/>
  <c r="AU270" i="1"/>
  <c r="R271" i="1"/>
  <c r="AA271" i="1" s="1"/>
  <c r="X271" i="1"/>
  <c r="X272" i="1" s="1"/>
  <c r="AJ271" i="1"/>
  <c r="BO271" i="1" s="1"/>
  <c r="BP271" i="1" s="1"/>
  <c r="AV271" i="1"/>
  <c r="BB271" i="1"/>
  <c r="BB272" i="1" s="1"/>
  <c r="K270" i="1"/>
  <c r="L270" i="1" s="1"/>
  <c r="L272" i="1" s="1"/>
  <c r="BN274" i="1"/>
  <c r="AB275" i="1"/>
  <c r="AQ275" i="1" s="1"/>
  <c r="BI275" i="1" s="1"/>
  <c r="AF276" i="1"/>
  <c r="AF274" i="1" s="1"/>
  <c r="AG274" i="1" s="1"/>
  <c r="BN276" i="1"/>
  <c r="AB277" i="1"/>
  <c r="AQ277" i="1" s="1"/>
  <c r="BI277" i="1" s="1"/>
  <c r="R278" i="1"/>
  <c r="AA278" i="1" s="1"/>
  <c r="AG278" i="1"/>
  <c r="AV278" i="1"/>
  <c r="BE278" i="1" s="1"/>
  <c r="AB279" i="1"/>
  <c r="AQ279" i="1" s="1"/>
  <c r="BI279" i="1" s="1"/>
  <c r="BG279" i="1"/>
  <c r="N280" i="1"/>
  <c r="AC280" i="1" s="1"/>
  <c r="N281" i="1"/>
  <c r="AM284" i="1"/>
  <c r="AX284" i="1"/>
  <c r="Z285" i="1"/>
  <c r="AC285" i="1" s="1"/>
  <c r="AO285" i="1"/>
  <c r="BD285" i="1"/>
  <c r="Z286" i="1"/>
  <c r="AO286" i="1"/>
  <c r="BD286" i="1"/>
  <c r="R288" i="1"/>
  <c r="AA288" i="1" s="1"/>
  <c r="AG288" i="1"/>
  <c r="AP288" i="1" s="1"/>
  <c r="AV288" i="1"/>
  <c r="BE288" i="1" s="1"/>
  <c r="Z289" i="1"/>
  <c r="AO289" i="1"/>
  <c r="BD289" i="1"/>
  <c r="AB290" i="1"/>
  <c r="AQ290" i="1" s="1"/>
  <c r="BI290" i="1" s="1"/>
  <c r="AP290" i="1"/>
  <c r="BE290" i="1"/>
  <c r="R291" i="1"/>
  <c r="X291" i="1"/>
  <c r="AJ291" i="1"/>
  <c r="AV291" i="1"/>
  <c r="BB291" i="1"/>
  <c r="T295" i="1"/>
  <c r="U295" i="1" s="1"/>
  <c r="AI295" i="1"/>
  <c r="AJ295" i="1" s="1"/>
  <c r="BO295" i="1" s="1"/>
  <c r="AX295" i="1"/>
  <c r="AY295" i="1" s="1"/>
  <c r="Z296" i="1"/>
  <c r="AO296" i="1"/>
  <c r="BD296" i="1"/>
  <c r="AB297" i="1"/>
  <c r="AQ297" i="1" s="1"/>
  <c r="BI297" i="1" s="1"/>
  <c r="Z297" i="1"/>
  <c r="AO297" i="1"/>
  <c r="BD297" i="1"/>
  <c r="F298" i="1"/>
  <c r="BP298" i="1" s="1"/>
  <c r="AM299" i="1"/>
  <c r="AP299" i="1" s="1"/>
  <c r="AV299" i="1"/>
  <c r="BB299" i="1"/>
  <c r="AU300" i="1"/>
  <c r="AV300" i="1" s="1"/>
  <c r="S301" i="1"/>
  <c r="AK301" i="1"/>
  <c r="I302" i="1"/>
  <c r="R302" i="1"/>
  <c r="X302" i="1"/>
  <c r="AN302" i="1"/>
  <c r="AV302" i="1"/>
  <c r="BB302" i="1"/>
  <c r="BG306" i="1"/>
  <c r="N307" i="1"/>
  <c r="AC307" i="1" s="1"/>
  <c r="AC308" i="1"/>
  <c r="AR308" i="1" s="1"/>
  <c r="BJ308" i="1" s="1"/>
  <c r="N309" i="1"/>
  <c r="R312" i="1"/>
  <c r="AA312" i="1" s="1"/>
  <c r="AG312" i="1"/>
  <c r="AP312" i="1" s="1"/>
  <c r="AV312" i="1"/>
  <c r="BE312" i="1" s="1"/>
  <c r="AB313" i="1"/>
  <c r="AQ313" i="1" s="1"/>
  <c r="BI313" i="1" s="1"/>
  <c r="AB315" i="1"/>
  <c r="AQ315" i="1" s="1"/>
  <c r="H314" i="1"/>
  <c r="H313" i="1" s="1"/>
  <c r="AX324" i="1"/>
  <c r="AY324" i="1" s="1"/>
  <c r="AB326" i="1"/>
  <c r="AQ326" i="1" s="1"/>
  <c r="BI326" i="1" s="1"/>
  <c r="Z326" i="1"/>
  <c r="AO326" i="1"/>
  <c r="BD326" i="1"/>
  <c r="W327" i="1"/>
  <c r="X327" i="1" s="1"/>
  <c r="X329" i="1" s="1"/>
  <c r="AL327" i="1"/>
  <c r="AM327" i="1" s="1"/>
  <c r="AM329" i="1" s="1"/>
  <c r="BA327" i="1"/>
  <c r="BB327" i="1" s="1"/>
  <c r="BB329" i="1" s="1"/>
  <c r="F328" i="1"/>
  <c r="O328" i="1" s="1"/>
  <c r="E327" i="1"/>
  <c r="F327" i="1" s="1"/>
  <c r="AB330" i="1"/>
  <c r="AQ330" i="1" s="1"/>
  <c r="BI330" i="1" s="1"/>
  <c r="BF333" i="1"/>
  <c r="BM188" i="1"/>
  <c r="BM186" i="1" s="1"/>
  <c r="BN186" i="1" s="1"/>
  <c r="AW163" i="1"/>
  <c r="H270" i="1"/>
  <c r="I270" i="1" s="1"/>
  <c r="I272" i="1" s="1"/>
  <c r="BM235" i="1"/>
  <c r="BM233" i="1" s="1"/>
  <c r="BN233" i="1" s="1"/>
  <c r="AI276" i="1"/>
  <c r="Y145" i="1"/>
  <c r="Y146" i="1" s="1"/>
  <c r="AN145" i="1"/>
  <c r="BC145" i="1"/>
  <c r="BC146" i="1" s="1"/>
  <c r="BG145" i="1"/>
  <c r="BG146" i="1" s="1"/>
  <c r="J144" i="1"/>
  <c r="L144" i="1" s="1"/>
  <c r="AC148" i="1"/>
  <c r="AC149" i="1" s="1"/>
  <c r="H151" i="1"/>
  <c r="I151" i="1" s="1"/>
  <c r="I153" i="1" s="1"/>
  <c r="N152" i="1"/>
  <c r="Q151" i="1"/>
  <c r="R151" i="1" s="1"/>
  <c r="AI151" i="1"/>
  <c r="AJ151" i="1" s="1"/>
  <c r="AJ153" i="1" s="1"/>
  <c r="BA151" i="1"/>
  <c r="BB151" i="1" s="1"/>
  <c r="BB153" i="1" s="1"/>
  <c r="K157" i="1"/>
  <c r="L157" i="1" s="1"/>
  <c r="L159" i="1" s="1"/>
  <c r="T157" i="1"/>
  <c r="AL157" i="1"/>
  <c r="AM157" i="1" s="1"/>
  <c r="AM159" i="1" s="1"/>
  <c r="N161" i="1"/>
  <c r="AC161" i="1" s="1"/>
  <c r="Q160" i="1"/>
  <c r="R160" i="1" s="1"/>
  <c r="AI160" i="1"/>
  <c r="AJ160" i="1" s="1"/>
  <c r="BO160" i="1" s="1"/>
  <c r="BA160" i="1"/>
  <c r="BB160" i="1" s="1"/>
  <c r="BB162" i="1" s="1"/>
  <c r="AC164" i="1"/>
  <c r="V163" i="1"/>
  <c r="X163" i="1" s="1"/>
  <c r="X165" i="1" s="1"/>
  <c r="AT163" i="1"/>
  <c r="AV163" i="1" s="1"/>
  <c r="AV165" i="1" s="1"/>
  <c r="BG167" i="1"/>
  <c r="BC168" i="1"/>
  <c r="D171" i="1"/>
  <c r="F171" i="1" s="1"/>
  <c r="M172" i="1"/>
  <c r="AH175" i="1"/>
  <c r="AJ175" i="1" s="1"/>
  <c r="J175" i="1"/>
  <c r="AB184" i="1"/>
  <c r="AQ184" i="1" s="1"/>
  <c r="BI184" i="1" s="1"/>
  <c r="BF185" i="1"/>
  <c r="BF186" i="1"/>
  <c r="Z204" i="1"/>
  <c r="O208" i="1"/>
  <c r="O209" i="1" s="1"/>
  <c r="Z210" i="1"/>
  <c r="BF213" i="1"/>
  <c r="O214" i="1"/>
  <c r="O215" i="1" s="1"/>
  <c r="BI216" i="1"/>
  <c r="BF216" i="1"/>
  <c r="AB233" i="1"/>
  <c r="AQ233" i="1" s="1"/>
  <c r="BI233" i="1" s="1"/>
  <c r="N241" i="1"/>
  <c r="AC245" i="1"/>
  <c r="AR245" i="1" s="1"/>
  <c r="BJ245" i="1" s="1"/>
  <c r="AB246" i="1"/>
  <c r="AQ246" i="1" s="1"/>
  <c r="BI246" i="1" s="1"/>
  <c r="H261" i="1"/>
  <c r="I261" i="1" s="1"/>
  <c r="K264" i="1"/>
  <c r="L264" i="1" s="1"/>
  <c r="L266" i="1" s="1"/>
  <c r="N268" i="1"/>
  <c r="AO268" i="1"/>
  <c r="BG268" i="1" s="1"/>
  <c r="AL270" i="1"/>
  <c r="AM270" i="1" s="1"/>
  <c r="AM272" i="1" s="1"/>
  <c r="E270" i="1"/>
  <c r="Z275" i="1"/>
  <c r="AO275" i="1"/>
  <c r="BD275" i="1"/>
  <c r="AX276" i="1"/>
  <c r="Z277" i="1"/>
  <c r="BD277" i="1"/>
  <c r="AB278" i="1"/>
  <c r="AQ278" i="1" s="1"/>
  <c r="BI278" i="1" s="1"/>
  <c r="AF284" i="1"/>
  <c r="AG284" i="1" s="1"/>
  <c r="Z287" i="1"/>
  <c r="AC287" i="1" s="1"/>
  <c r="AO287" i="1"/>
  <c r="BD287" i="1"/>
  <c r="N294" i="1"/>
  <c r="AC294" i="1" s="1"/>
  <c r="AN295" i="1"/>
  <c r="AB296" i="1"/>
  <c r="AQ296" i="1" s="1"/>
  <c r="AE301" i="1"/>
  <c r="AW301" i="1"/>
  <c r="F302" i="1"/>
  <c r="L302" i="1"/>
  <c r="U302" i="1"/>
  <c r="AG302" i="1"/>
  <c r="AM302" i="1"/>
  <c r="AY302" i="1"/>
  <c r="AO303" i="1"/>
  <c r="BD303" i="1"/>
  <c r="BG304" i="1"/>
  <c r="N305" i="1"/>
  <c r="T314" i="1"/>
  <c r="AI314" i="1"/>
  <c r="AJ314" i="1" s="1"/>
  <c r="BO314" i="1" s="1"/>
  <c r="AX314" i="1"/>
  <c r="AY314" i="1" s="1"/>
  <c r="Z315" i="1"/>
  <c r="AO315" i="1"/>
  <c r="BD315" i="1"/>
  <c r="AC318" i="1"/>
  <c r="Q327" i="1"/>
  <c r="Q330" i="1" s="1"/>
  <c r="AF327" i="1"/>
  <c r="AU327" i="1"/>
  <c r="BD327" i="1" s="1"/>
  <c r="BD329" i="1" s="1"/>
  <c r="K327" i="1"/>
  <c r="L327" i="1" s="1"/>
  <c r="AX331" i="1"/>
  <c r="AY331" i="1" s="1"/>
  <c r="AB333" i="1"/>
  <c r="AQ333" i="1" s="1"/>
  <c r="BI333" i="1" s="1"/>
  <c r="BE333" i="1"/>
  <c r="AC139" i="1"/>
  <c r="AC140" i="1" s="1"/>
  <c r="V141" i="1"/>
  <c r="AK141" i="1"/>
  <c r="AZ141" i="1"/>
  <c r="Y142" i="1"/>
  <c r="AN142" i="1"/>
  <c r="BC142" i="1"/>
  <c r="J141" i="1"/>
  <c r="S144" i="1"/>
  <c r="U144" i="1" s="1"/>
  <c r="AH144" i="1"/>
  <c r="AJ144" i="1" s="1"/>
  <c r="BO144" i="1" s="1"/>
  <c r="AW144" i="1"/>
  <c r="AY144" i="1" s="1"/>
  <c r="G144" i="1"/>
  <c r="Y147" i="1"/>
  <c r="AN147" i="1"/>
  <c r="BC147" i="1"/>
  <c r="N158" i="1"/>
  <c r="AC158" i="1" s="1"/>
  <c r="Q157" i="1"/>
  <c r="AI157" i="1"/>
  <c r="BA157" i="1"/>
  <c r="BC164" i="1"/>
  <c r="BF164" i="1" s="1"/>
  <c r="S163" i="1"/>
  <c r="M168" i="1"/>
  <c r="AB168" i="1" s="1"/>
  <c r="Y172" i="1"/>
  <c r="Y173" i="1"/>
  <c r="BC173" i="1"/>
  <c r="AE175" i="1"/>
  <c r="AG175" i="1" s="1"/>
  <c r="Y176" i="1"/>
  <c r="AB176" i="1" s="1"/>
  <c r="BC176" i="1"/>
  <c r="G175" i="1"/>
  <c r="I175" i="1" s="1"/>
  <c r="I177" i="1" s="1"/>
  <c r="AE179" i="1"/>
  <c r="AE182" i="1" s="1"/>
  <c r="AG182" i="1" s="1"/>
  <c r="AA180" i="1"/>
  <c r="BC180" i="1"/>
  <c r="BF180" i="1" s="1"/>
  <c r="AR181" i="1"/>
  <c r="BJ181" i="1" s="1"/>
  <c r="BF201" i="1"/>
  <c r="AQ231" i="1"/>
  <c r="BI231" i="1" s="1"/>
  <c r="AQ236" i="1"/>
  <c r="M255" i="1"/>
  <c r="AB255" i="1" s="1"/>
  <c r="BA255" i="1"/>
  <c r="BA254" i="1" s="1"/>
  <c r="BB254" i="1" s="1"/>
  <c r="BE256" i="1"/>
  <c r="Z257" i="1"/>
  <c r="AO257" i="1"/>
  <c r="BD257" i="1"/>
  <c r="AQ261" i="1"/>
  <c r="BI261" i="1" s="1"/>
  <c r="Z265" i="1"/>
  <c r="BD265" i="1"/>
  <c r="H264" i="1"/>
  <c r="I264" i="1" s="1"/>
  <c r="I266" i="1" s="1"/>
  <c r="N271" i="1"/>
  <c r="AO271" i="1"/>
  <c r="T276" i="1"/>
  <c r="U276" i="1" s="1"/>
  <c r="Z281" i="1"/>
  <c r="AO281" i="1"/>
  <c r="BD281" i="1"/>
  <c r="N286" i="1"/>
  <c r="N297" i="1"/>
  <c r="N302" i="1"/>
  <c r="M303" i="1"/>
  <c r="Y305" i="1"/>
  <c r="BC305" i="1"/>
  <c r="AQ306" i="1"/>
  <c r="BI306" i="1" s="1"/>
  <c r="M307" i="1"/>
  <c r="Z309" i="1"/>
  <c r="AO309" i="1"/>
  <c r="BD309" i="1"/>
  <c r="H327" i="1"/>
  <c r="BM197" i="1"/>
  <c r="BM195" i="1" s="1"/>
  <c r="BN195" i="1" s="1"/>
  <c r="AB328" i="1"/>
  <c r="AB329" i="1" s="1"/>
  <c r="O321" i="1"/>
  <c r="M311" i="1"/>
  <c r="Y311" i="1"/>
  <c r="BF313" i="1"/>
  <c r="AC306" i="1"/>
  <c r="AA286" i="1"/>
  <c r="AP286" i="1"/>
  <c r="BE286" i="1"/>
  <c r="AB288" i="1"/>
  <c r="AQ288" i="1" s="1"/>
  <c r="BI288" i="1" s="1"/>
  <c r="AB289" i="1"/>
  <c r="AQ289" i="1" s="1"/>
  <c r="BI289" i="1" s="1"/>
  <c r="BO289" i="1"/>
  <c r="AR290" i="1"/>
  <c r="BJ290" i="1" s="1"/>
  <c r="AC292" i="1"/>
  <c r="AR292" i="1" s="1"/>
  <c r="BJ292" i="1" s="1"/>
  <c r="AN284" i="1"/>
  <c r="L269" i="1"/>
  <c r="BN272" i="1"/>
  <c r="BN269" i="1"/>
  <c r="BN263" i="1"/>
  <c r="BE259" i="1"/>
  <c r="BM240" i="1"/>
  <c r="BN245" i="1"/>
  <c r="O253" i="1"/>
  <c r="AD253" i="1" s="1"/>
  <c r="AS253" i="1" s="1"/>
  <c r="BK253" i="1" s="1"/>
  <c r="BO253" i="1"/>
  <c r="BN240" i="1"/>
  <c r="BN249" i="1"/>
  <c r="BI236" i="1"/>
  <c r="N186" i="1"/>
  <c r="N188" i="1" s="1"/>
  <c r="BF195" i="1"/>
  <c r="AJ197" i="1"/>
  <c r="N198" i="1"/>
  <c r="N200" i="1" s="1"/>
  <c r="BD201" i="1"/>
  <c r="Z216" i="1"/>
  <c r="AR205" i="1"/>
  <c r="AR206" i="1" s="1"/>
  <c r="AR208" i="1"/>
  <c r="AR209" i="1" s="1"/>
  <c r="AR211" i="1"/>
  <c r="AR212" i="1" s="1"/>
  <c r="N222" i="1"/>
  <c r="AV179" i="1"/>
  <c r="AB178" i="1"/>
  <c r="AQ178" i="1" s="1"/>
  <c r="BI178" i="1" s="1"/>
  <c r="AP178" i="1"/>
  <c r="BG178" i="1"/>
  <c r="BN177" i="1"/>
  <c r="BN169" i="1"/>
  <c r="AB158" i="1"/>
  <c r="AB159" i="1" s="1"/>
  <c r="BF154" i="1"/>
  <c r="BF161" i="1"/>
  <c r="BF162" i="1" s="1"/>
  <c r="N154" i="1"/>
  <c r="BG170" i="1"/>
  <c r="O178" i="1"/>
  <c r="BE178" i="1"/>
  <c r="AJ179" i="1"/>
  <c r="D11" i="3" s="1"/>
  <c r="AA181" i="1"/>
  <c r="BF181" i="1"/>
  <c r="L188" i="1"/>
  <c r="AB189" i="1"/>
  <c r="AQ189" i="1" s="1"/>
  <c r="BI189" i="1" s="1"/>
  <c r="BP190" i="1"/>
  <c r="O193" i="1"/>
  <c r="AA193" i="1"/>
  <c r="BE193" i="1"/>
  <c r="F194" i="1"/>
  <c r="BP194" i="1" s="1"/>
  <c r="N195" i="1"/>
  <c r="L203" i="1"/>
  <c r="O202" i="1"/>
  <c r="N219" i="1"/>
  <c r="N225" i="1"/>
  <c r="AC231" i="1"/>
  <c r="AR231" i="1" s="1"/>
  <c r="BJ231" i="1" s="1"/>
  <c r="AP231" i="1"/>
  <c r="BE231" i="1"/>
  <c r="BF232" i="1"/>
  <c r="O234" i="1"/>
  <c r="AA234" i="1"/>
  <c r="AD234" i="1" s="1"/>
  <c r="BE234" i="1"/>
  <c r="T240" i="1"/>
  <c r="U240" i="1" s="1"/>
  <c r="AI240" i="1"/>
  <c r="AJ240" i="1" s="1"/>
  <c r="AX240" i="1"/>
  <c r="AY240" i="1" s="1"/>
  <c r="Z242" i="1"/>
  <c r="AO242" i="1"/>
  <c r="BG242" i="1" s="1"/>
  <c r="BD242" i="1"/>
  <c r="O245" i="1"/>
  <c r="AD245" i="1" s="1"/>
  <c r="BE245" i="1"/>
  <c r="Z250" i="1"/>
  <c r="AO250" i="1"/>
  <c r="BD250" i="1"/>
  <c r="AB253" i="1"/>
  <c r="AQ253" i="1" s="1"/>
  <c r="BI253" i="1" s="1"/>
  <c r="AP253" i="1"/>
  <c r="BG253" i="1"/>
  <c r="BC255" i="1"/>
  <c r="AC258" i="1"/>
  <c r="AR258" i="1" s="1"/>
  <c r="BJ258" i="1" s="1"/>
  <c r="AP258" i="1"/>
  <c r="BE258" i="1"/>
  <c r="AA259" i="1"/>
  <c r="X263" i="1"/>
  <c r="AN274" i="1"/>
  <c r="AN276" i="1"/>
  <c r="AA280" i="1"/>
  <c r="AP280" i="1"/>
  <c r="BE280" i="1"/>
  <c r="AL283" i="1"/>
  <c r="BO285" i="1"/>
  <c r="AB287" i="1"/>
  <c r="AQ287" i="1" s="1"/>
  <c r="BI287" i="1" s="1"/>
  <c r="BF290" i="1"/>
  <c r="F291" i="1"/>
  <c r="L291" i="1"/>
  <c r="Y291" i="1"/>
  <c r="AG291" i="1"/>
  <c r="AM291" i="1"/>
  <c r="BC291" i="1"/>
  <c r="BN291" i="1"/>
  <c r="BF292" i="1"/>
  <c r="F293" i="1"/>
  <c r="BF295" i="1"/>
  <c r="AC304" i="1"/>
  <c r="AR304" i="1" s="1"/>
  <c r="BJ304" i="1" s="1"/>
  <c r="AP304" i="1"/>
  <c r="BE304" i="1"/>
  <c r="AA306" i="1"/>
  <c r="BF308" i="1"/>
  <c r="AI313" i="1"/>
  <c r="M316" i="1"/>
  <c r="Z317" i="1"/>
  <c r="Z319" i="1" s="1"/>
  <c r="AO317" i="1"/>
  <c r="BD317" i="1"/>
  <c r="BD319" i="1" s="1"/>
  <c r="AJ322" i="1"/>
  <c r="N324" i="1"/>
  <c r="BC324" i="1"/>
  <c r="BN324" i="1"/>
  <c r="AB325" i="1"/>
  <c r="AQ325" i="1" s="1"/>
  <c r="BI325" i="1" s="1"/>
  <c r="AA326" i="1"/>
  <c r="AP326" i="1"/>
  <c r="BE326" i="1"/>
  <c r="M329" i="1"/>
  <c r="F331" i="1"/>
  <c r="L331" i="1"/>
  <c r="AN331" i="1"/>
  <c r="BF152" i="1"/>
  <c r="BF153" i="1" s="1"/>
  <c r="AB154" i="1"/>
  <c r="AQ154" i="1" s="1"/>
  <c r="BI154" i="1" s="1"/>
  <c r="AB155" i="1"/>
  <c r="AB156" i="1" s="1"/>
  <c r="BF158" i="1"/>
  <c r="BF159" i="1" s="1"/>
  <c r="AB160" i="1"/>
  <c r="AQ160" i="1" s="1"/>
  <c r="BI160" i="1" s="1"/>
  <c r="N165" i="1"/>
  <c r="AA173" i="1"/>
  <c r="BE173" i="1"/>
  <c r="R179" i="1"/>
  <c r="X179" i="1"/>
  <c r="BG179" i="1"/>
  <c r="AC180" i="1"/>
  <c r="AR180" i="1" s="1"/>
  <c r="BJ180" i="1" s="1"/>
  <c r="BE180" i="1"/>
  <c r="O181" i="1"/>
  <c r="BE181" i="1"/>
  <c r="O187" i="1"/>
  <c r="AA187" i="1"/>
  <c r="BE187" i="1"/>
  <c r="N192" i="1"/>
  <c r="AQ195" i="1"/>
  <c r="BI195" i="1" s="1"/>
  <c r="O199" i="1"/>
  <c r="AA199" i="1"/>
  <c r="AD199" i="1" s="1"/>
  <c r="BE199" i="1"/>
  <c r="BB201" i="1"/>
  <c r="BE201" i="1" s="1"/>
  <c r="BP202" i="1"/>
  <c r="BD204" i="1"/>
  <c r="F206" i="1"/>
  <c r="BP206" i="1" s="1"/>
  <c r="AO204" i="1"/>
  <c r="BD207" i="1"/>
  <c r="F209" i="1"/>
  <c r="BP209" i="1" s="1"/>
  <c r="AO207" i="1"/>
  <c r="BD210" i="1"/>
  <c r="F212" i="1"/>
  <c r="BP212" i="1" s="1"/>
  <c r="AO210" i="1"/>
  <c r="BD213" i="1"/>
  <c r="F215" i="1"/>
  <c r="BP215" i="1" s="1"/>
  <c r="AO213" i="1"/>
  <c r="X216" i="1"/>
  <c r="AA216" i="1" s="1"/>
  <c r="AA218" i="1" s="1"/>
  <c r="O217" i="1"/>
  <c r="AA217" i="1"/>
  <c r="BE217" i="1"/>
  <c r="BE218" i="1" s="1"/>
  <c r="F218" i="1"/>
  <c r="BP218" i="1" s="1"/>
  <c r="O223" i="1"/>
  <c r="AA223" i="1"/>
  <c r="AA224" i="1" s="1"/>
  <c r="BE223" i="1"/>
  <c r="F224" i="1"/>
  <c r="BP224" i="1" s="1"/>
  <c r="AB225" i="1"/>
  <c r="AQ225" i="1" s="1"/>
  <c r="BI225" i="1" s="1"/>
  <c r="O229" i="1"/>
  <c r="AA229" i="1"/>
  <c r="AA230" i="1" s="1"/>
  <c r="BE229" i="1"/>
  <c r="BE230" i="1" s="1"/>
  <c r="F230" i="1"/>
  <c r="BP230" i="1" s="1"/>
  <c r="N233" i="1"/>
  <c r="N235" i="1" s="1"/>
  <c r="AV239" i="1"/>
  <c r="L244" i="1"/>
  <c r="AM244" i="1"/>
  <c r="I249" i="1"/>
  <c r="AA253" i="1"/>
  <c r="BF253" i="1"/>
  <c r="V254" i="1"/>
  <c r="BN254" i="1"/>
  <c r="Y255" i="1"/>
  <c r="AJ255" i="1"/>
  <c r="BN255" i="1"/>
  <c r="O259" i="1"/>
  <c r="AB260" i="1"/>
  <c r="AQ260" i="1" s="1"/>
  <c r="BI260" i="1" s="1"/>
  <c r="L263" i="1"/>
  <c r="AP279" i="1"/>
  <c r="AB286" i="1"/>
  <c r="AQ286" i="1" s="1"/>
  <c r="BI286" i="1" s="1"/>
  <c r="AA290" i="1"/>
  <c r="BO290" i="1"/>
  <c r="Z291" i="1"/>
  <c r="AO291" i="1"/>
  <c r="BD291" i="1"/>
  <c r="AA292" i="1"/>
  <c r="BO292" i="1"/>
  <c r="Y293" i="1"/>
  <c r="AM293" i="1"/>
  <c r="BC293" i="1"/>
  <c r="BN293" i="1"/>
  <c r="AB300" i="1"/>
  <c r="AQ300" i="1" s="1"/>
  <c r="BI300" i="1" s="1"/>
  <c r="AR306" i="1"/>
  <c r="BJ306" i="1" s="1"/>
  <c r="AP306" i="1"/>
  <c r="BE306" i="1"/>
  <c r="AA308" i="1"/>
  <c r="BC311" i="1"/>
  <c r="AB312" i="1"/>
  <c r="AQ312" i="1" s="1"/>
  <c r="BI312" i="1" s="1"/>
  <c r="Q313" i="1"/>
  <c r="R313" i="1" s="1"/>
  <c r="AU313" i="1"/>
  <c r="BM313" i="1"/>
  <c r="O318" i="1"/>
  <c r="AM319" i="1"/>
  <c r="Z320" i="1"/>
  <c r="Z322" i="1" s="1"/>
  <c r="AO320" i="1"/>
  <c r="AO322" i="1" s="1"/>
  <c r="BD320" i="1"/>
  <c r="BD322" i="1" s="1"/>
  <c r="L322" i="1"/>
  <c r="U322" i="1"/>
  <c r="Y324" i="1"/>
  <c r="N331" i="1"/>
  <c r="BC331" i="1"/>
  <c r="BN331" i="1"/>
  <c r="AB332" i="1"/>
  <c r="AQ332" i="1" s="1"/>
  <c r="BI332" i="1" s="1"/>
  <c r="AA333" i="1"/>
  <c r="AD333" i="1" s="1"/>
  <c r="F191" i="1"/>
  <c r="BP191" i="1" s="1"/>
  <c r="AP333" i="1"/>
  <c r="AB151" i="1"/>
  <c r="AQ151" i="1" s="1"/>
  <c r="BI151" i="1" s="1"/>
  <c r="AP155" i="1"/>
  <c r="AB157" i="1"/>
  <c r="AQ157" i="1" s="1"/>
  <c r="BI157" i="1" s="1"/>
  <c r="AC163" i="1"/>
  <c r="AR163" i="1" s="1"/>
  <c r="BJ163" i="1" s="1"/>
  <c r="AC166" i="1"/>
  <c r="AR166" i="1" s="1"/>
  <c r="BJ166" i="1" s="1"/>
  <c r="AC167" i="1"/>
  <c r="AR167" i="1" s="1"/>
  <c r="BJ167" i="1" s="1"/>
  <c r="AA178" i="1"/>
  <c r="AD178" i="1" s="1"/>
  <c r="AS178" i="1" s="1"/>
  <c r="BK178" i="1" s="1"/>
  <c r="AR178" i="1"/>
  <c r="BJ178" i="1" s="1"/>
  <c r="BF178" i="1"/>
  <c r="AB181" i="1"/>
  <c r="AQ181" i="1" s="1"/>
  <c r="BI181" i="1" s="1"/>
  <c r="AP181" i="1"/>
  <c r="BG181" i="1"/>
  <c r="AC182" i="1"/>
  <c r="AR182" i="1" s="1"/>
  <c r="AB185" i="1"/>
  <c r="AQ185" i="1" s="1"/>
  <c r="BI185" i="1" s="1"/>
  <c r="AB186" i="1"/>
  <c r="AQ186" i="1" s="1"/>
  <c r="BI186" i="1" s="1"/>
  <c r="N189" i="1"/>
  <c r="L194" i="1"/>
  <c r="O196" i="1"/>
  <c r="AA196" i="1"/>
  <c r="BE196" i="1"/>
  <c r="F197" i="1"/>
  <c r="BP197" i="1" s="1"/>
  <c r="AB198" i="1"/>
  <c r="AQ198" i="1" s="1"/>
  <c r="BI198" i="1" s="1"/>
  <c r="BB200" i="1"/>
  <c r="AB201" i="1"/>
  <c r="AQ201" i="1" s="1"/>
  <c r="BI201" i="1" s="1"/>
  <c r="BI204" i="1"/>
  <c r="BP205" i="1"/>
  <c r="N206" i="1"/>
  <c r="BI207" i="1"/>
  <c r="BP208" i="1"/>
  <c r="N209" i="1"/>
  <c r="BI210" i="1"/>
  <c r="BP211" i="1"/>
  <c r="N212" i="1"/>
  <c r="BI213" i="1"/>
  <c r="BP214" i="1"/>
  <c r="N215" i="1"/>
  <c r="AO216" i="1"/>
  <c r="AO218" i="1" s="1"/>
  <c r="O220" i="1"/>
  <c r="AA220" i="1"/>
  <c r="BE220" i="1"/>
  <c r="F221" i="1"/>
  <c r="BP221" i="1" s="1"/>
  <c r="AB222" i="1"/>
  <c r="AQ222" i="1" s="1"/>
  <c r="BI222" i="1" s="1"/>
  <c r="O226" i="1"/>
  <c r="AA226" i="1"/>
  <c r="AA227" i="1" s="1"/>
  <c r="BE226" i="1"/>
  <c r="BE227" i="1" s="1"/>
  <c r="F227" i="1"/>
  <c r="BP227" i="1" s="1"/>
  <c r="AB228" i="1"/>
  <c r="AQ228" i="1" s="1"/>
  <c r="BI228" i="1" s="1"/>
  <c r="AA231" i="1"/>
  <c r="L235" i="1"/>
  <c r="Z237" i="1"/>
  <c r="AO237" i="1"/>
  <c r="BD237" i="1"/>
  <c r="R239" i="1"/>
  <c r="W240" i="1"/>
  <c r="X240" i="1" s="1"/>
  <c r="AL240" i="1"/>
  <c r="AM240" i="1" s="1"/>
  <c r="BA240" i="1"/>
  <c r="BB240" i="1" s="1"/>
  <c r="AJ244" i="1"/>
  <c r="AA243" i="1"/>
  <c r="BE243" i="1"/>
  <c r="AA245" i="1"/>
  <c r="BF245" i="1"/>
  <c r="Z247" i="1"/>
  <c r="Z249" i="1" s="1"/>
  <c r="BD247" i="1"/>
  <c r="AA248" i="1"/>
  <c r="BE248" i="1"/>
  <c r="BO251" i="1"/>
  <c r="AA251" i="1"/>
  <c r="AA252" i="1" s="1"/>
  <c r="BE251" i="1"/>
  <c r="BE252" i="1" s="1"/>
  <c r="AT254" i="1"/>
  <c r="AB257" i="1"/>
  <c r="AQ257" i="1" s="1"/>
  <c r="BI257" i="1" s="1"/>
  <c r="AA258" i="1"/>
  <c r="AB259" i="1"/>
  <c r="AQ259" i="1" s="1"/>
  <c r="BI259" i="1" s="1"/>
  <c r="AP259" i="1"/>
  <c r="BH259" i="1" s="1"/>
  <c r="BG259" i="1"/>
  <c r="O279" i="1"/>
  <c r="BE279" i="1"/>
  <c r="BN284" i="1"/>
  <c r="AB285" i="1"/>
  <c r="AQ285" i="1" s="1"/>
  <c r="BI285" i="1" s="1"/>
  <c r="BG290" i="1"/>
  <c r="AC291" i="1"/>
  <c r="BG292" i="1"/>
  <c r="X293" i="1"/>
  <c r="AA304" i="1"/>
  <c r="BF306" i="1"/>
  <c r="BG308" i="1"/>
  <c r="AH310" i="1"/>
  <c r="AL313" i="1"/>
  <c r="AM313" i="1" s="1"/>
  <c r="AJ319" i="1"/>
  <c r="AO319" i="1"/>
  <c r="L324" i="1"/>
  <c r="AN324" i="1"/>
  <c r="BF330" i="1"/>
  <c r="BG24" i="1"/>
  <c r="BG25" i="1"/>
  <c r="AC29" i="1"/>
  <c r="AC30" i="1" s="1"/>
  <c r="AC31" i="1"/>
  <c r="AR31" i="1" s="1"/>
  <c r="BJ31" i="1" s="1"/>
  <c r="AC41" i="1"/>
  <c r="AR41" i="1" s="1"/>
  <c r="BJ41" i="1" s="1"/>
  <c r="AO43" i="1"/>
  <c r="BL40" i="1"/>
  <c r="BN40" i="1" s="1"/>
  <c r="AP47" i="1"/>
  <c r="AB48" i="1"/>
  <c r="AP48" i="1"/>
  <c r="BD49" i="1"/>
  <c r="BG50" i="1"/>
  <c r="BG51" i="1"/>
  <c r="BG52" i="1"/>
  <c r="BG56" i="1"/>
  <c r="AC57" i="1"/>
  <c r="AC58" i="1" s="1"/>
  <c r="BL62" i="1"/>
  <c r="BN62" i="1" s="1"/>
  <c r="BG65" i="1"/>
  <c r="BG66" i="1" s="1"/>
  <c r="Y70" i="1"/>
  <c r="AN70" i="1"/>
  <c r="BC70" i="1"/>
  <c r="O71" i="1"/>
  <c r="BC76" i="1"/>
  <c r="BC78" i="1" s="1"/>
  <c r="BG89" i="1"/>
  <c r="BG90" i="1" s="1"/>
  <c r="Y100" i="1"/>
  <c r="BG107" i="1"/>
  <c r="BG108" i="1" s="1"/>
  <c r="AC110" i="1"/>
  <c r="AC111" i="1" s="1"/>
  <c r="O119" i="1"/>
  <c r="O120" i="1" s="1"/>
  <c r="U127" i="1"/>
  <c r="BG126" i="1"/>
  <c r="BG127" i="1" s="1"/>
  <c r="AA134" i="1"/>
  <c r="BE134" i="1"/>
  <c r="AC135" i="1"/>
  <c r="AR135" i="1" s="1"/>
  <c r="AA131" i="1"/>
  <c r="BE131" i="1"/>
  <c r="AC132" i="1"/>
  <c r="AR132" i="1" s="1"/>
  <c r="AP134" i="1"/>
  <c r="AC48" i="1"/>
  <c r="AR28" i="1"/>
  <c r="BJ28" i="1" s="1"/>
  <c r="X33" i="1"/>
  <c r="U36" i="1"/>
  <c r="BG35" i="1"/>
  <c r="BG36" i="1" s="1"/>
  <c r="AC40" i="1"/>
  <c r="AR40" i="1" s="1"/>
  <c r="BJ40" i="1" s="1"/>
  <c r="U46" i="1"/>
  <c r="BL50" i="1"/>
  <c r="BN50" i="1" s="1"/>
  <c r="BG59" i="1"/>
  <c r="BG77" i="1"/>
  <c r="BG78" i="1" s="1"/>
  <c r="Y82" i="1"/>
  <c r="AN82" i="1"/>
  <c r="BC82" i="1"/>
  <c r="O83" i="1"/>
  <c r="O84" i="1" s="1"/>
  <c r="BG95" i="1"/>
  <c r="BG96" i="1" s="1"/>
  <c r="AC98" i="1"/>
  <c r="AC99" i="1" s="1"/>
  <c r="BG101" i="1"/>
  <c r="BG102" i="1" s="1"/>
  <c r="Y112" i="1"/>
  <c r="AN112" i="1"/>
  <c r="BC112" i="1"/>
  <c r="O113" i="1"/>
  <c r="AC116" i="1"/>
  <c r="AC117" i="1" s="1"/>
  <c r="AC121" i="1"/>
  <c r="AR121" i="1" s="1"/>
  <c r="BJ121" i="1" s="1"/>
  <c r="BG123" i="1"/>
  <c r="BG124" i="1" s="1"/>
  <c r="BG129" i="1"/>
  <c r="BG130" i="1" s="1"/>
  <c r="AP131" i="1"/>
  <c r="AC71" i="1"/>
  <c r="AC72" i="1" s="1"/>
  <c r="Y97" i="1"/>
  <c r="AN97" i="1"/>
  <c r="BC97" i="1"/>
  <c r="Y115" i="1"/>
  <c r="AN115" i="1"/>
  <c r="BC115" i="1"/>
  <c r="O116" i="1"/>
  <c r="O117" i="1" s="1"/>
  <c r="AC119" i="1"/>
  <c r="AC125" i="1"/>
  <c r="AR125" i="1" s="1"/>
  <c r="BJ125" i="1" s="1"/>
  <c r="BN39" i="1"/>
  <c r="BO39" i="1" s="1"/>
  <c r="BN36" i="1"/>
  <c r="BN31" i="1"/>
  <c r="BN20" i="1"/>
  <c r="BN27" i="1"/>
  <c r="BN23" i="1"/>
  <c r="BB23" i="1"/>
  <c r="BG20" i="1"/>
  <c r="N23" i="1"/>
  <c r="AC34" i="1"/>
  <c r="AR34" i="1" s="1"/>
  <c r="BJ34" i="1" s="1"/>
  <c r="AB38" i="1"/>
  <c r="AP38" i="1"/>
  <c r="AP39" i="1" s="1"/>
  <c r="AC44" i="1"/>
  <c r="AR44" i="1" s="1"/>
  <c r="BJ44" i="1" s="1"/>
  <c r="AM46" i="1"/>
  <c r="AY46" i="1"/>
  <c r="AA47" i="1"/>
  <c r="M49" i="1"/>
  <c r="AG49" i="1"/>
  <c r="AJ27" i="1"/>
  <c r="AC38" i="1"/>
  <c r="AC39" i="1" s="1"/>
  <c r="BG38" i="1"/>
  <c r="BG39" i="1" s="1"/>
  <c r="BG45" i="1"/>
  <c r="BG46" i="1" s="1"/>
  <c r="AC56" i="1"/>
  <c r="AR56" i="1" s="1"/>
  <c r="BJ56" i="1" s="1"/>
  <c r="L58" i="1"/>
  <c r="BG60" i="1"/>
  <c r="BG61" i="1" s="1"/>
  <c r="BG57" i="1"/>
  <c r="BG58" i="1" s="1"/>
  <c r="AV33" i="1"/>
  <c r="BE37" i="1"/>
  <c r="AC20" i="1"/>
  <c r="AR20" i="1" s="1"/>
  <c r="BJ20" i="1" s="1"/>
  <c r="AR24" i="1"/>
  <c r="BJ24" i="1" s="1"/>
  <c r="AA37" i="1"/>
  <c r="BE47" i="1"/>
  <c r="AC55" i="1"/>
  <c r="AR55" i="1" s="1"/>
  <c r="BJ55" i="1" s="1"/>
  <c r="X23" i="1"/>
  <c r="AR22" i="1"/>
  <c r="AC23" i="1"/>
  <c r="BE8" i="1"/>
  <c r="AD14" i="1"/>
  <c r="AS14" i="1" s="1"/>
  <c r="AM23" i="1"/>
  <c r="AP49" i="1"/>
  <c r="O60" i="1"/>
  <c r="F64" i="1"/>
  <c r="F66" i="1" s="1"/>
  <c r="AR68" i="1"/>
  <c r="AC69" i="1"/>
  <c r="O72" i="1"/>
  <c r="F70" i="1"/>
  <c r="M70" i="1"/>
  <c r="M75" i="1"/>
  <c r="AR74" i="1"/>
  <c r="AC75" i="1"/>
  <c r="AR80" i="1"/>
  <c r="AC81" i="1"/>
  <c r="F82" i="1"/>
  <c r="M82" i="1"/>
  <c r="AR86" i="1"/>
  <c r="AC87" i="1"/>
  <c r="AR92" i="1"/>
  <c r="AC93" i="1"/>
  <c r="F100" i="1"/>
  <c r="AR104" i="1"/>
  <c r="AC105" i="1"/>
  <c r="O114" i="1"/>
  <c r="F112" i="1"/>
  <c r="M112" i="1"/>
  <c r="AB112" i="1" s="1"/>
  <c r="F118" i="1"/>
  <c r="M118" i="1"/>
  <c r="L122" i="1"/>
  <c r="O9" i="1"/>
  <c r="AA9" i="1"/>
  <c r="BE9" i="1"/>
  <c r="AN21" i="1"/>
  <c r="BC21" i="1"/>
  <c r="M22" i="1"/>
  <c r="P23" i="1"/>
  <c r="V23" i="1"/>
  <c r="AK23" i="1"/>
  <c r="AT23" i="1"/>
  <c r="AZ23" i="1"/>
  <c r="AV7" i="1"/>
  <c r="BN7" i="1"/>
  <c r="E5" i="3" s="1"/>
  <c r="AG8" i="1"/>
  <c r="O21" i="1"/>
  <c r="R21" i="1"/>
  <c r="U21" i="1"/>
  <c r="U23" i="1" s="1"/>
  <c r="AG21" i="1"/>
  <c r="AJ21" i="1"/>
  <c r="AJ23" i="1" s="1"/>
  <c r="AY21" i="1"/>
  <c r="AY23" i="1" s="1"/>
  <c r="F22" i="1"/>
  <c r="I22" i="1"/>
  <c r="I23" i="1" s="1"/>
  <c r="L22" i="1"/>
  <c r="L23" i="1" s="1"/>
  <c r="AA22" i="1"/>
  <c r="BG22" i="1"/>
  <c r="BG23" i="1" s="1"/>
  <c r="S25" i="1"/>
  <c r="AE25" i="1"/>
  <c r="AK25" i="1"/>
  <c r="AW25" i="1"/>
  <c r="AC26" i="1"/>
  <c r="AN26" i="1"/>
  <c r="AP26" i="1"/>
  <c r="P28" i="1"/>
  <c r="V28" i="1"/>
  <c r="X28" i="1" s="1"/>
  <c r="AH28" i="1"/>
  <c r="AT28" i="1"/>
  <c r="AZ28" i="1"/>
  <c r="Y29" i="1"/>
  <c r="Y30" i="1" s="1"/>
  <c r="AA29" i="1"/>
  <c r="AA30" i="1" s="1"/>
  <c r="AR29" i="1"/>
  <c r="BC29" i="1"/>
  <c r="BC30" i="1" s="1"/>
  <c r="BE29" i="1"/>
  <c r="BE30" i="1" s="1"/>
  <c r="S31" i="1"/>
  <c r="U31" i="1" s="1"/>
  <c r="U33" i="1" s="1"/>
  <c r="AE31" i="1"/>
  <c r="AK31" i="1"/>
  <c r="AM31" i="1" s="1"/>
  <c r="AM33" i="1" s="1"/>
  <c r="AW31" i="1"/>
  <c r="AY31" i="1" s="1"/>
  <c r="AY33" i="1" s="1"/>
  <c r="AC32" i="1"/>
  <c r="AN32" i="1"/>
  <c r="AP32" i="1"/>
  <c r="P34" i="1"/>
  <c r="V34" i="1"/>
  <c r="X34" i="1" s="1"/>
  <c r="X36" i="1" s="1"/>
  <c r="AH34" i="1"/>
  <c r="AJ34" i="1" s="1"/>
  <c r="AJ36" i="1" s="1"/>
  <c r="AT34" i="1"/>
  <c r="AZ34" i="1"/>
  <c r="BB34" i="1" s="1"/>
  <c r="BB36" i="1" s="1"/>
  <c r="Y35" i="1"/>
  <c r="AB35" i="1" s="1"/>
  <c r="AA35" i="1"/>
  <c r="AR35" i="1"/>
  <c r="BC35" i="1"/>
  <c r="BE35" i="1"/>
  <c r="Y37" i="1"/>
  <c r="BC37" i="1"/>
  <c r="O38" i="1"/>
  <c r="AA38" i="1"/>
  <c r="AA39" i="1" s="1"/>
  <c r="BE38" i="1"/>
  <c r="BE39" i="1" s="1"/>
  <c r="M37" i="1"/>
  <c r="S41" i="1"/>
  <c r="AE41" i="1"/>
  <c r="AK41" i="1"/>
  <c r="AW41" i="1"/>
  <c r="AC42" i="1"/>
  <c r="AN42" i="1"/>
  <c r="AP42" i="1"/>
  <c r="P44" i="1"/>
  <c r="V44" i="1"/>
  <c r="AH44" i="1"/>
  <c r="AT44" i="1"/>
  <c r="AZ44" i="1"/>
  <c r="Y45" i="1"/>
  <c r="AA45" i="1"/>
  <c r="BC45" i="1"/>
  <c r="BE45" i="1"/>
  <c r="Y47" i="1"/>
  <c r="BC47" i="1"/>
  <c r="O48" i="1"/>
  <c r="AA48" i="1"/>
  <c r="AA49" i="1" s="1"/>
  <c r="BE48" i="1"/>
  <c r="BE49" i="1" s="1"/>
  <c r="M47" i="1"/>
  <c r="S52" i="1"/>
  <c r="AE52" i="1"/>
  <c r="AK52" i="1"/>
  <c r="AW52" i="1"/>
  <c r="AC53" i="1"/>
  <c r="AN53" i="1"/>
  <c r="AP53" i="1"/>
  <c r="P56" i="1"/>
  <c r="V56" i="1"/>
  <c r="AH56" i="1"/>
  <c r="AT56" i="1"/>
  <c r="AZ56" i="1"/>
  <c r="Y57" i="1"/>
  <c r="AA57" i="1"/>
  <c r="BC57" i="1"/>
  <c r="BE57" i="1"/>
  <c r="S59" i="1"/>
  <c r="AE59" i="1"/>
  <c r="AK59" i="1"/>
  <c r="AW59" i="1"/>
  <c r="AC60" i="1"/>
  <c r="AN60" i="1"/>
  <c r="AP60" i="1"/>
  <c r="AM66" i="1"/>
  <c r="I78" i="1"/>
  <c r="U81" i="1"/>
  <c r="AY81" i="1"/>
  <c r="I90" i="1"/>
  <c r="I96" i="1"/>
  <c r="X96" i="1"/>
  <c r="X102" i="1"/>
  <c r="U105" i="1"/>
  <c r="AM108" i="1"/>
  <c r="AM124" i="1"/>
  <c r="BP29" i="1"/>
  <c r="O35" i="1"/>
  <c r="AR38" i="1"/>
  <c r="O45" i="1"/>
  <c r="D51" i="1"/>
  <c r="AR65" i="1"/>
  <c r="AC66" i="1"/>
  <c r="AR77" i="1"/>
  <c r="AC78" i="1"/>
  <c r="AR89" i="1"/>
  <c r="AC90" i="1"/>
  <c r="AB95" i="1"/>
  <c r="AR95" i="1"/>
  <c r="AC96" i="1"/>
  <c r="F97" i="1"/>
  <c r="M97" i="1"/>
  <c r="AR101" i="1"/>
  <c r="AC102" i="1"/>
  <c r="AR107" i="1"/>
  <c r="AC108" i="1"/>
  <c r="O111" i="1"/>
  <c r="F109" i="1"/>
  <c r="M109" i="1"/>
  <c r="AB109" i="1" s="1"/>
  <c r="F115" i="1"/>
  <c r="M115" i="1"/>
  <c r="AB123" i="1"/>
  <c r="Y26" i="1"/>
  <c r="AA26" i="1"/>
  <c r="BC26" i="1"/>
  <c r="BE26" i="1"/>
  <c r="AN29" i="1"/>
  <c r="AP29" i="1"/>
  <c r="Y32" i="1"/>
  <c r="AA32" i="1"/>
  <c r="BC32" i="1"/>
  <c r="BE32" i="1"/>
  <c r="AN35" i="1"/>
  <c r="AP35" i="1"/>
  <c r="BP35" i="1"/>
  <c r="O37" i="1"/>
  <c r="AN37" i="1"/>
  <c r="Y42" i="1"/>
  <c r="Y43" i="1" s="1"/>
  <c r="AA42" i="1"/>
  <c r="AA43" i="1" s="1"/>
  <c r="BC42" i="1"/>
  <c r="I46" i="1"/>
  <c r="AN45" i="1"/>
  <c r="AP45" i="1"/>
  <c r="O47" i="1"/>
  <c r="AD47" i="1" s="1"/>
  <c r="AN47" i="1"/>
  <c r="Y53" i="1"/>
  <c r="AA53" i="1"/>
  <c r="BC53" i="1"/>
  <c r="BE53" i="1"/>
  <c r="AN57" i="1"/>
  <c r="AP57" i="1"/>
  <c r="Y60" i="1"/>
  <c r="AB60" i="1" s="1"/>
  <c r="BC60" i="1"/>
  <c r="BE60" i="1"/>
  <c r="U66" i="1"/>
  <c r="AY66" i="1"/>
  <c r="AM69" i="1"/>
  <c r="AY78" i="1"/>
  <c r="BB81" i="1"/>
  <c r="AJ90" i="1"/>
  <c r="AY96" i="1"/>
  <c r="U102" i="1"/>
  <c r="AY102" i="1"/>
  <c r="AJ108" i="1"/>
  <c r="AY108" i="1"/>
  <c r="U124" i="1"/>
  <c r="AY124" i="1"/>
  <c r="F138" i="1"/>
  <c r="M138" i="1"/>
  <c r="AB138" i="1" s="1"/>
  <c r="L138" i="1"/>
  <c r="AB142" i="1"/>
  <c r="AR142" i="1"/>
  <c r="AC143" i="1"/>
  <c r="AQ152" i="1"/>
  <c r="AB153" i="1"/>
  <c r="AG151" i="1"/>
  <c r="AV151" i="1"/>
  <c r="BD154" i="1"/>
  <c r="AV154" i="1"/>
  <c r="BE154" i="1" s="1"/>
  <c r="AQ158" i="1"/>
  <c r="AQ161" i="1"/>
  <c r="P150" i="1"/>
  <c r="M182" i="1"/>
  <c r="F182" i="1"/>
  <c r="R182" i="1"/>
  <c r="AV182" i="1"/>
  <c r="U186" i="1"/>
  <c r="U188" i="1" s="1"/>
  <c r="T185" i="1"/>
  <c r="AO186" i="1"/>
  <c r="AO188" i="1" s="1"/>
  <c r="AG186" i="1"/>
  <c r="AG188" i="1" s="1"/>
  <c r="AF185" i="1"/>
  <c r="AM186" i="1"/>
  <c r="AM188" i="1" s="1"/>
  <c r="AL185" i="1"/>
  <c r="AY186" i="1"/>
  <c r="AY188" i="1" s="1"/>
  <c r="AX185" i="1"/>
  <c r="O191" i="1"/>
  <c r="AO189" i="1"/>
  <c r="AG189" i="1"/>
  <c r="AP189" i="1" s="1"/>
  <c r="Z192" i="1"/>
  <c r="R192" i="1"/>
  <c r="AA192" i="1" s="1"/>
  <c r="BD192" i="1"/>
  <c r="AV192" i="1"/>
  <c r="BE192" i="1" s="1"/>
  <c r="Z195" i="1"/>
  <c r="R195" i="1"/>
  <c r="AA195" i="1" s="1"/>
  <c r="AA197" i="1" s="1"/>
  <c r="BD195" i="1"/>
  <c r="BD197" i="1" s="1"/>
  <c r="AV195" i="1"/>
  <c r="BE195" i="1" s="1"/>
  <c r="Z198" i="1"/>
  <c r="Z200" i="1" s="1"/>
  <c r="R198" i="1"/>
  <c r="AA198" i="1" s="1"/>
  <c r="BD198" i="1"/>
  <c r="BD200" i="1" s="1"/>
  <c r="AV198" i="1"/>
  <c r="BE198" i="1" s="1"/>
  <c r="BE200" i="1" s="1"/>
  <c r="BF38" i="1"/>
  <c r="BF39" i="1" s="1"/>
  <c r="BP38" i="1"/>
  <c r="BF48" i="1"/>
  <c r="BF49" i="1" s="1"/>
  <c r="BP48" i="1"/>
  <c r="AG64" i="1"/>
  <c r="AV64" i="1"/>
  <c r="O65" i="1"/>
  <c r="R65" i="1"/>
  <c r="AG65" i="1"/>
  <c r="AV65" i="1"/>
  <c r="N66" i="1"/>
  <c r="R67" i="1"/>
  <c r="AV67" i="1"/>
  <c r="O68" i="1"/>
  <c r="R68" i="1"/>
  <c r="AG68" i="1"/>
  <c r="AV68" i="1"/>
  <c r="N69" i="1"/>
  <c r="R70" i="1"/>
  <c r="AA70" i="1" s="1"/>
  <c r="AG70" i="1"/>
  <c r="AP70" i="1" s="1"/>
  <c r="AV70" i="1"/>
  <c r="BE70" i="1" s="1"/>
  <c r="AB71" i="1"/>
  <c r="AP71" i="1"/>
  <c r="BF71" i="1"/>
  <c r="BF72" i="1" s="1"/>
  <c r="BP71" i="1"/>
  <c r="I72" i="1"/>
  <c r="R73" i="1"/>
  <c r="AG73" i="1"/>
  <c r="AV73" i="1"/>
  <c r="R74" i="1"/>
  <c r="AG74" i="1"/>
  <c r="AV74" i="1"/>
  <c r="N75" i="1"/>
  <c r="R76" i="1"/>
  <c r="AG76" i="1"/>
  <c r="AV76" i="1"/>
  <c r="O77" i="1"/>
  <c r="R77" i="1"/>
  <c r="AG77" i="1"/>
  <c r="AV77" i="1"/>
  <c r="N78" i="1"/>
  <c r="O80" i="1"/>
  <c r="R80" i="1"/>
  <c r="AG80" i="1"/>
  <c r="AV80" i="1"/>
  <c r="N81" i="1"/>
  <c r="R82" i="1"/>
  <c r="AA82" i="1" s="1"/>
  <c r="AG82" i="1"/>
  <c r="AP82" i="1" s="1"/>
  <c r="AV82" i="1"/>
  <c r="BE82" i="1" s="1"/>
  <c r="AB83" i="1"/>
  <c r="AP83" i="1"/>
  <c r="BF83" i="1"/>
  <c r="BF84" i="1" s="1"/>
  <c r="BP83" i="1"/>
  <c r="I84" i="1"/>
  <c r="AV85" i="1"/>
  <c r="O86" i="1"/>
  <c r="R86" i="1"/>
  <c r="AG86" i="1"/>
  <c r="AV86" i="1"/>
  <c r="BP86" i="1"/>
  <c r="N87" i="1"/>
  <c r="R88" i="1"/>
  <c r="AV88" i="1"/>
  <c r="O89" i="1"/>
  <c r="R89" i="1"/>
  <c r="AG89" i="1"/>
  <c r="AV89" i="1"/>
  <c r="N90" i="1"/>
  <c r="R91" i="1"/>
  <c r="AV91" i="1"/>
  <c r="O92" i="1"/>
  <c r="R92" i="1"/>
  <c r="AG92" i="1"/>
  <c r="AV92" i="1"/>
  <c r="N93" i="1"/>
  <c r="R94" i="1"/>
  <c r="AV94" i="1"/>
  <c r="O95" i="1"/>
  <c r="R95" i="1"/>
  <c r="AG95" i="1"/>
  <c r="AV95" i="1"/>
  <c r="N96" i="1"/>
  <c r="R97" i="1"/>
  <c r="AA97" i="1" s="1"/>
  <c r="AG97" i="1"/>
  <c r="AP97" i="1" s="1"/>
  <c r="AV97" i="1"/>
  <c r="BE97" i="1" s="1"/>
  <c r="AB98" i="1"/>
  <c r="AP98" i="1"/>
  <c r="AR98" i="1"/>
  <c r="BF98" i="1"/>
  <c r="BF99" i="1" s="1"/>
  <c r="BP98" i="1"/>
  <c r="I99" i="1"/>
  <c r="R100" i="1"/>
  <c r="AA100" i="1" s="1"/>
  <c r="AV100" i="1"/>
  <c r="R101" i="1"/>
  <c r="AG101" i="1"/>
  <c r="AV101" i="1"/>
  <c r="F102" i="1"/>
  <c r="BP102" i="1" s="1"/>
  <c r="N102" i="1"/>
  <c r="R103" i="1"/>
  <c r="O104" i="1"/>
  <c r="R104" i="1"/>
  <c r="AG104" i="1"/>
  <c r="AV104" i="1"/>
  <c r="N105" i="1"/>
  <c r="R106" i="1"/>
  <c r="O107" i="1"/>
  <c r="R107" i="1"/>
  <c r="AG107" i="1"/>
  <c r="AV107" i="1"/>
  <c r="N108" i="1"/>
  <c r="R109" i="1"/>
  <c r="AA109" i="1" s="1"/>
  <c r="AG109" i="1"/>
  <c r="AP109" i="1" s="1"/>
  <c r="AV109" i="1"/>
  <c r="BE109" i="1" s="1"/>
  <c r="AB110" i="1"/>
  <c r="AP110" i="1"/>
  <c r="AR110" i="1"/>
  <c r="BF110" i="1"/>
  <c r="BF111" i="1" s="1"/>
  <c r="BP110" i="1"/>
  <c r="I111" i="1"/>
  <c r="R112" i="1"/>
  <c r="AA112" i="1" s="1"/>
  <c r="AG112" i="1"/>
  <c r="AP112" i="1" s="1"/>
  <c r="AV112" i="1"/>
  <c r="BE112" i="1" s="1"/>
  <c r="AB113" i="1"/>
  <c r="AP113" i="1"/>
  <c r="BF113" i="1"/>
  <c r="BF114" i="1" s="1"/>
  <c r="BP113" i="1"/>
  <c r="I114" i="1"/>
  <c r="R115" i="1"/>
  <c r="AA115" i="1" s="1"/>
  <c r="AG115" i="1"/>
  <c r="AP115" i="1" s="1"/>
  <c r="AV115" i="1"/>
  <c r="BE115" i="1" s="1"/>
  <c r="AB116" i="1"/>
  <c r="AP116" i="1"/>
  <c r="AR116" i="1"/>
  <c r="BF116" i="1"/>
  <c r="BF117" i="1" s="1"/>
  <c r="BP116" i="1"/>
  <c r="I117" i="1"/>
  <c r="R118" i="1"/>
  <c r="AA118" i="1" s="1"/>
  <c r="AG118" i="1"/>
  <c r="AP118" i="1" s="1"/>
  <c r="AV118" i="1"/>
  <c r="BE118" i="1" s="1"/>
  <c r="AB119" i="1"/>
  <c r="AP119" i="1"/>
  <c r="BF119" i="1"/>
  <c r="BF120" i="1" s="1"/>
  <c r="BP119" i="1"/>
  <c r="I120" i="1"/>
  <c r="R122" i="1"/>
  <c r="AV122" i="1"/>
  <c r="O123" i="1"/>
  <c r="R123" i="1"/>
  <c r="AG123" i="1"/>
  <c r="AV123" i="1"/>
  <c r="P125" i="1"/>
  <c r="V125" i="1"/>
  <c r="AH125" i="1"/>
  <c r="AT125" i="1"/>
  <c r="AZ125" i="1"/>
  <c r="Y126" i="1"/>
  <c r="AA126" i="1"/>
  <c r="BC126" i="1"/>
  <c r="S128" i="1"/>
  <c r="AE128" i="1"/>
  <c r="AK128" i="1"/>
  <c r="AW128" i="1"/>
  <c r="AC129" i="1"/>
  <c r="AN129" i="1"/>
  <c r="F131" i="1"/>
  <c r="AN131" i="1"/>
  <c r="BG132" i="1"/>
  <c r="BG133" i="1" s="1"/>
  <c r="M133" i="1"/>
  <c r="AG133" i="1"/>
  <c r="F134" i="1"/>
  <c r="AN134" i="1"/>
  <c r="AQ135" i="1"/>
  <c r="BG135" i="1"/>
  <c r="BG136" i="1" s="1"/>
  <c r="M136" i="1"/>
  <c r="AG136" i="1"/>
  <c r="U162" i="1"/>
  <c r="AY162" i="1"/>
  <c r="AY177" i="1"/>
  <c r="BB177" i="1"/>
  <c r="I188" i="1"/>
  <c r="X191" i="1"/>
  <c r="I197" i="1"/>
  <c r="N197" i="1"/>
  <c r="U197" i="1"/>
  <c r="AY197" i="1"/>
  <c r="BP123" i="1"/>
  <c r="O126" i="1"/>
  <c r="AP136" i="1"/>
  <c r="I138" i="1"/>
  <c r="BF142" i="1"/>
  <c r="AR145" i="1"/>
  <c r="AC146" i="1"/>
  <c r="O149" i="1"/>
  <c r="F147" i="1"/>
  <c r="M147" i="1"/>
  <c r="AB147" i="1" s="1"/>
  <c r="U151" i="1"/>
  <c r="U153" i="1" s="1"/>
  <c r="AI150" i="1"/>
  <c r="AI19" i="1" s="1"/>
  <c r="AP156" i="1"/>
  <c r="Z154" i="1"/>
  <c r="R154" i="1"/>
  <c r="AA154" i="1" s="1"/>
  <c r="AO154" i="1"/>
  <c r="AG154" i="1"/>
  <c r="AP154" i="1" s="1"/>
  <c r="AC165" i="1"/>
  <c r="AR164" i="1"/>
  <c r="U163" i="1"/>
  <c r="U165" i="1" s="1"/>
  <c r="S150" i="1"/>
  <c r="AG163" i="1"/>
  <c r="AG165" i="1" s="1"/>
  <c r="AK150" i="1"/>
  <c r="AD187" i="1"/>
  <c r="Z186" i="1"/>
  <c r="Z188" i="1" s="1"/>
  <c r="R186" i="1"/>
  <c r="R188" i="1" s="1"/>
  <c r="Q185" i="1"/>
  <c r="X186" i="1"/>
  <c r="X188" i="1" s="1"/>
  <c r="W185" i="1"/>
  <c r="AJ186" i="1"/>
  <c r="AJ188" i="1" s="1"/>
  <c r="AI185" i="1"/>
  <c r="BD186" i="1"/>
  <c r="BD188" i="1" s="1"/>
  <c r="AV186" i="1"/>
  <c r="AV188" i="1" s="1"/>
  <c r="AU185" i="1"/>
  <c r="BB186" i="1"/>
  <c r="BB188" i="1" s="1"/>
  <c r="BA185" i="1"/>
  <c r="Z189" i="1"/>
  <c r="Z191" i="1" s="1"/>
  <c r="R189" i="1"/>
  <c r="AA189" i="1" s="1"/>
  <c r="AA191" i="1" s="1"/>
  <c r="BD189" i="1"/>
  <c r="AV189" i="1"/>
  <c r="BE189" i="1" s="1"/>
  <c r="AO192" i="1"/>
  <c r="AG192" i="1"/>
  <c r="AP192" i="1" s="1"/>
  <c r="AD196" i="1"/>
  <c r="AO195" i="1"/>
  <c r="BG195" i="1" s="1"/>
  <c r="AG195" i="1"/>
  <c r="AP195" i="1" s="1"/>
  <c r="AO198" i="1"/>
  <c r="AG198" i="1"/>
  <c r="AP198" i="1" s="1"/>
  <c r="Z201" i="1"/>
  <c r="U201" i="1"/>
  <c r="AA201" i="1" s="1"/>
  <c r="AG201" i="1"/>
  <c r="AP201" i="1" s="1"/>
  <c r="AO201" i="1"/>
  <c r="BG201" i="1" s="1"/>
  <c r="AA71" i="1"/>
  <c r="AA72" i="1" s="1"/>
  <c r="BE71" i="1"/>
  <c r="BE72" i="1" s="1"/>
  <c r="BG71" i="1"/>
  <c r="BG72" i="1" s="1"/>
  <c r="AA83" i="1"/>
  <c r="AA84" i="1" s="1"/>
  <c r="BE83" i="1"/>
  <c r="BE84" i="1" s="1"/>
  <c r="BG83" i="1"/>
  <c r="BG84" i="1" s="1"/>
  <c r="AA98" i="1"/>
  <c r="AA99" i="1" s="1"/>
  <c r="BE98" i="1"/>
  <c r="BE99" i="1" s="1"/>
  <c r="BG98" i="1"/>
  <c r="BG99" i="1" s="1"/>
  <c r="AA110" i="1"/>
  <c r="AA111" i="1" s="1"/>
  <c r="BE110" i="1"/>
  <c r="BE111" i="1" s="1"/>
  <c r="BG110" i="1"/>
  <c r="BG111" i="1" s="1"/>
  <c r="AA113" i="1"/>
  <c r="AA114" i="1" s="1"/>
  <c r="BE113" i="1"/>
  <c r="BE114" i="1" s="1"/>
  <c r="BG113" i="1"/>
  <c r="BG114" i="1" s="1"/>
  <c r="AA116" i="1"/>
  <c r="AA117" i="1" s="1"/>
  <c r="BE116" i="1"/>
  <c r="BE117" i="1" s="1"/>
  <c r="BG116" i="1"/>
  <c r="BG117" i="1" s="1"/>
  <c r="AA119" i="1"/>
  <c r="AA120" i="1" s="1"/>
  <c r="BE119" i="1"/>
  <c r="BE120" i="1" s="1"/>
  <c r="BG119" i="1"/>
  <c r="BG120" i="1" s="1"/>
  <c r="I124" i="1"/>
  <c r="L124" i="1"/>
  <c r="AC123" i="1"/>
  <c r="AN126" i="1"/>
  <c r="AP126" i="1"/>
  <c r="BP126" i="1"/>
  <c r="Y129" i="1"/>
  <c r="AA129" i="1"/>
  <c r="BC129" i="1"/>
  <c r="BE129" i="1"/>
  <c r="Y131" i="1"/>
  <c r="AB131" i="1" s="1"/>
  <c r="BC131" i="1"/>
  <c r="O132" i="1"/>
  <c r="AA132" i="1"/>
  <c r="AA133" i="1" s="1"/>
  <c r="BE132" i="1"/>
  <c r="BE133" i="1" s="1"/>
  <c r="Y134" i="1"/>
  <c r="BC134" i="1"/>
  <c r="O135" i="1"/>
  <c r="AA135" i="1"/>
  <c r="AA136" i="1" s="1"/>
  <c r="BE135" i="1"/>
  <c r="BE136" i="1" s="1"/>
  <c r="AC192" i="1"/>
  <c r="N194" i="1"/>
  <c r="BD194" i="1"/>
  <c r="BG202" i="1"/>
  <c r="BN203" i="1"/>
  <c r="BO203" i="1" s="1"/>
  <c r="N204" i="1"/>
  <c r="AC204" i="1" s="1"/>
  <c r="F204" i="1"/>
  <c r="AO206" i="1"/>
  <c r="BG205" i="1"/>
  <c r="BG206" i="1" s="1"/>
  <c r="BN206" i="1"/>
  <c r="BO206" i="1" s="1"/>
  <c r="N207" i="1"/>
  <c r="F207" i="1"/>
  <c r="AO209" i="1"/>
  <c r="BG208" i="1"/>
  <c r="BG209" i="1" s="1"/>
  <c r="BN209" i="1"/>
  <c r="BO209" i="1" s="1"/>
  <c r="N210" i="1"/>
  <c r="F210" i="1"/>
  <c r="AO212" i="1"/>
  <c r="BG211" i="1"/>
  <c r="BG212" i="1" s="1"/>
  <c r="BN212" i="1"/>
  <c r="BO212" i="1" s="1"/>
  <c r="N213" i="1"/>
  <c r="F213" i="1"/>
  <c r="AO215" i="1"/>
  <c r="BG214" i="1"/>
  <c r="BG215" i="1" s="1"/>
  <c r="BN215" i="1"/>
  <c r="BO215" i="1" s="1"/>
  <c r="N216" i="1"/>
  <c r="AC216" i="1" s="1"/>
  <c r="AR216" i="1" s="1"/>
  <c r="F216" i="1"/>
  <c r="BD216" i="1"/>
  <c r="BG216" i="1" s="1"/>
  <c r="AV216" i="1"/>
  <c r="BE216" i="1" s="1"/>
  <c r="Z219" i="1"/>
  <c r="AC219" i="1" s="1"/>
  <c r="R219" i="1"/>
  <c r="AA219" i="1" s="1"/>
  <c r="AA221" i="1" s="1"/>
  <c r="BD219" i="1"/>
  <c r="BD221" i="1" s="1"/>
  <c r="AV219" i="1"/>
  <c r="BE219" i="1" s="1"/>
  <c r="Z222" i="1"/>
  <c r="AC222" i="1" s="1"/>
  <c r="R222" i="1"/>
  <c r="AA222" i="1" s="1"/>
  <c r="BD222" i="1"/>
  <c r="BD224" i="1" s="1"/>
  <c r="AV222" i="1"/>
  <c r="BE222" i="1" s="1"/>
  <c r="BE224" i="1" s="1"/>
  <c r="Z225" i="1"/>
  <c r="AC225" i="1" s="1"/>
  <c r="R225" i="1"/>
  <c r="AA225" i="1" s="1"/>
  <c r="BD225" i="1"/>
  <c r="AV225" i="1"/>
  <c r="BE225" i="1" s="1"/>
  <c r="Z228" i="1"/>
  <c r="AC228" i="1" s="1"/>
  <c r="R228" i="1"/>
  <c r="AA228" i="1" s="1"/>
  <c r="BD228" i="1"/>
  <c r="AV228" i="1"/>
  <c r="BE228" i="1" s="1"/>
  <c r="Z233" i="1"/>
  <c r="R233" i="1"/>
  <c r="R235" i="1" s="1"/>
  <c r="Q232" i="1"/>
  <c r="X233" i="1"/>
  <c r="X235" i="1" s="1"/>
  <c r="W232" i="1"/>
  <c r="X232" i="1" s="1"/>
  <c r="AJ233" i="1"/>
  <c r="AJ235" i="1" s="1"/>
  <c r="AI232" i="1"/>
  <c r="AJ232" i="1" s="1"/>
  <c r="BD233" i="1"/>
  <c r="BD235" i="1" s="1"/>
  <c r="AV233" i="1"/>
  <c r="AV235" i="1" s="1"/>
  <c r="AU232" i="1"/>
  <c r="BB233" i="1"/>
  <c r="BB235" i="1" s="1"/>
  <c r="BA232" i="1"/>
  <c r="BB232" i="1" s="1"/>
  <c r="N237" i="1"/>
  <c r="F237" i="1"/>
  <c r="E236" i="1"/>
  <c r="L237" i="1"/>
  <c r="K236" i="1"/>
  <c r="L236" i="1" s="1"/>
  <c r="AO244" i="1"/>
  <c r="I250" i="1"/>
  <c r="H246" i="1"/>
  <c r="I246" i="1" s="1"/>
  <c r="BF132" i="1"/>
  <c r="BF133" i="1" s="1"/>
  <c r="BP132" i="1"/>
  <c r="BF135" i="1"/>
  <c r="BF136" i="1" s="1"/>
  <c r="BP135" i="1"/>
  <c r="R137" i="1"/>
  <c r="R138" i="1"/>
  <c r="AA138" i="1" s="1"/>
  <c r="AG138" i="1"/>
  <c r="AP138" i="1" s="1"/>
  <c r="AV138" i="1"/>
  <c r="BE138" i="1" s="1"/>
  <c r="AB139" i="1"/>
  <c r="AP139" i="1"/>
  <c r="AR139" i="1"/>
  <c r="BF139" i="1"/>
  <c r="BF140" i="1" s="1"/>
  <c r="BP139" i="1"/>
  <c r="I140" i="1"/>
  <c r="R141" i="1"/>
  <c r="AG141" i="1"/>
  <c r="AV141" i="1"/>
  <c r="O142" i="1"/>
  <c r="R142" i="1"/>
  <c r="AG142" i="1"/>
  <c r="AV142" i="1"/>
  <c r="BP142" i="1"/>
  <c r="N143" i="1"/>
  <c r="AV144" i="1"/>
  <c r="BE144" i="1" s="1"/>
  <c r="O145" i="1"/>
  <c r="R145" i="1"/>
  <c r="AG145" i="1"/>
  <c r="AV145" i="1"/>
  <c r="BP145" i="1"/>
  <c r="N146" i="1"/>
  <c r="R147" i="1"/>
  <c r="AA147" i="1" s="1"/>
  <c r="AG147" i="1"/>
  <c r="AP147" i="1" s="1"/>
  <c r="AV147" i="1"/>
  <c r="BE147" i="1" s="1"/>
  <c r="AB148" i="1"/>
  <c r="AP148" i="1"/>
  <c r="AR148" i="1"/>
  <c r="BF148" i="1"/>
  <c r="BF149" i="1" s="1"/>
  <c r="BP148" i="1"/>
  <c r="I149" i="1"/>
  <c r="F151" i="1"/>
  <c r="F152" i="1"/>
  <c r="AA152" i="1"/>
  <c r="AP152" i="1"/>
  <c r="BE152" i="1"/>
  <c r="BG152" i="1"/>
  <c r="M153" i="1"/>
  <c r="F154" i="1"/>
  <c r="O155" i="1"/>
  <c r="AA155" i="1"/>
  <c r="AA156" i="1" s="1"/>
  <c r="AC155" i="1"/>
  <c r="AQ155" i="1"/>
  <c r="BE155" i="1"/>
  <c r="BE156" i="1" s="1"/>
  <c r="BG155" i="1"/>
  <c r="BG156" i="1" s="1"/>
  <c r="AJ156" i="1"/>
  <c r="F158" i="1"/>
  <c r="AA158" i="1"/>
  <c r="AP158" i="1"/>
  <c r="BE158" i="1"/>
  <c r="M159" i="1"/>
  <c r="F161" i="1"/>
  <c r="BE161" i="1"/>
  <c r="BG161" i="1"/>
  <c r="M162" i="1"/>
  <c r="F164" i="1"/>
  <c r="AP164" i="1"/>
  <c r="BE164" i="1"/>
  <c r="BG164" i="1"/>
  <c r="BG165" i="1" s="1"/>
  <c r="F167" i="1"/>
  <c r="P167" i="1"/>
  <c r="S167" i="1"/>
  <c r="V167" i="1"/>
  <c r="AE167" i="1"/>
  <c r="AK167" i="1"/>
  <c r="AT167" i="1"/>
  <c r="AW167" i="1"/>
  <c r="AZ167" i="1"/>
  <c r="F168" i="1"/>
  <c r="R168" i="1"/>
  <c r="AG168" i="1"/>
  <c r="AV168" i="1"/>
  <c r="P171" i="1"/>
  <c r="S171" i="1"/>
  <c r="V171" i="1"/>
  <c r="AC171" i="1"/>
  <c r="AE171" i="1"/>
  <c r="AK171" i="1"/>
  <c r="AT171" i="1"/>
  <c r="AW171" i="1"/>
  <c r="AZ171" i="1"/>
  <c r="BG171" i="1"/>
  <c r="BG174" i="1" s="1"/>
  <c r="F172" i="1"/>
  <c r="R172" i="1"/>
  <c r="AA172" i="1" s="1"/>
  <c r="AG172" i="1"/>
  <c r="AV172" i="1"/>
  <c r="BE172" i="1" s="1"/>
  <c r="AV175" i="1"/>
  <c r="BE175" i="1" s="1"/>
  <c r="F177" i="1"/>
  <c r="F179" i="1"/>
  <c r="I179" i="1"/>
  <c r="L179" i="1"/>
  <c r="BN179" i="1"/>
  <c r="F180" i="1"/>
  <c r="E185" i="1"/>
  <c r="H185" i="1"/>
  <c r="K185" i="1"/>
  <c r="F186" i="1"/>
  <c r="AC187" i="1"/>
  <c r="AP187" i="1"/>
  <c r="BG187" i="1"/>
  <c r="BP187" i="1"/>
  <c r="F189" i="1"/>
  <c r="AC190" i="1"/>
  <c r="AP190" i="1"/>
  <c r="BG190" i="1"/>
  <c r="BG191" i="1" s="1"/>
  <c r="R191" i="1"/>
  <c r="AV191" i="1"/>
  <c r="F192" i="1"/>
  <c r="AC193" i="1"/>
  <c r="AP193" i="1"/>
  <c r="BG193" i="1"/>
  <c r="R194" i="1"/>
  <c r="F195" i="1"/>
  <c r="AC196" i="1"/>
  <c r="AP196" i="1"/>
  <c r="BG196" i="1"/>
  <c r="R197" i="1"/>
  <c r="AV197" i="1"/>
  <c r="F198" i="1"/>
  <c r="AC199" i="1"/>
  <c r="AP199" i="1"/>
  <c r="BG199" i="1"/>
  <c r="BP199" i="1"/>
  <c r="AV200" i="1"/>
  <c r="F201" i="1"/>
  <c r="BE202" i="1"/>
  <c r="BE203" i="1" s="1"/>
  <c r="AG204" i="1"/>
  <c r="AP204" i="1" s="1"/>
  <c r="BE205" i="1"/>
  <c r="BE206" i="1" s="1"/>
  <c r="AG207" i="1"/>
  <c r="AP207" i="1" s="1"/>
  <c r="BE208" i="1"/>
  <c r="BE209" i="1" s="1"/>
  <c r="AG210" i="1"/>
  <c r="AP210" i="1" s="1"/>
  <c r="BE211" i="1"/>
  <c r="BE212" i="1" s="1"/>
  <c r="AG213" i="1"/>
  <c r="AP213" i="1" s="1"/>
  <c r="Z215" i="1"/>
  <c r="BE214" i="1"/>
  <c r="BE215" i="1" s="1"/>
  <c r="AG216" i="1"/>
  <c r="AP216" i="1" s="1"/>
  <c r="U218" i="1"/>
  <c r="Z218" i="1"/>
  <c r="I221" i="1"/>
  <c r="N221" i="1"/>
  <c r="U221" i="1"/>
  <c r="AY221" i="1"/>
  <c r="BP231" i="1"/>
  <c r="U244" i="1"/>
  <c r="Z244" i="1"/>
  <c r="AY244" i="1"/>
  <c r="BD244" i="1"/>
  <c r="L249" i="1"/>
  <c r="U249" i="1"/>
  <c r="AY249" i="1"/>
  <c r="BD249" i="1"/>
  <c r="AD217" i="1"/>
  <c r="O218" i="1"/>
  <c r="AD220" i="1"/>
  <c r="AO219" i="1"/>
  <c r="AG219" i="1"/>
  <c r="AP219" i="1" s="1"/>
  <c r="AD223" i="1"/>
  <c r="O224" i="1"/>
  <c r="AO222" i="1"/>
  <c r="AG222" i="1"/>
  <c r="AP222" i="1" s="1"/>
  <c r="AD226" i="1"/>
  <c r="O227" i="1"/>
  <c r="AO225" i="1"/>
  <c r="AG225" i="1"/>
  <c r="AP225" i="1" s="1"/>
  <c r="AD229" i="1"/>
  <c r="O230" i="1"/>
  <c r="AO228" i="1"/>
  <c r="AG228" i="1"/>
  <c r="AP228" i="1" s="1"/>
  <c r="U233" i="1"/>
  <c r="U235" i="1" s="1"/>
  <c r="T232" i="1"/>
  <c r="U232" i="1" s="1"/>
  <c r="AO233" i="1"/>
  <c r="AG233" i="1"/>
  <c r="AG235" i="1" s="1"/>
  <c r="AF232" i="1"/>
  <c r="AM233" i="1"/>
  <c r="AM235" i="1" s="1"/>
  <c r="AL232" i="1"/>
  <c r="AM232" i="1" s="1"/>
  <c r="AY233" i="1"/>
  <c r="AY235" i="1" s="1"/>
  <c r="AX232" i="1"/>
  <c r="AY232" i="1" s="1"/>
  <c r="I237" i="1"/>
  <c r="H236" i="1"/>
  <c r="I236" i="1" s="1"/>
  <c r="N242" i="1"/>
  <c r="AC242" i="1" s="1"/>
  <c r="AR242" i="1" s="1"/>
  <c r="BJ242" i="1" s="1"/>
  <c r="F242" i="1"/>
  <c r="F244" i="1" s="1"/>
  <c r="N247" i="1"/>
  <c r="AC247" i="1" s="1"/>
  <c r="F247" i="1"/>
  <c r="F249" i="1" s="1"/>
  <c r="N250" i="1"/>
  <c r="AC250" i="1" s="1"/>
  <c r="AR250" i="1" s="1"/>
  <c r="F250" i="1"/>
  <c r="E246" i="1"/>
  <c r="L250" i="1"/>
  <c r="K246" i="1"/>
  <c r="L246" i="1" s="1"/>
  <c r="AA139" i="1"/>
  <c r="AA140" i="1" s="1"/>
  <c r="BE139" i="1"/>
  <c r="BE140" i="1" s="1"/>
  <c r="BG139" i="1"/>
  <c r="BG140" i="1" s="1"/>
  <c r="AA148" i="1"/>
  <c r="AA149" i="1" s="1"/>
  <c r="BE148" i="1"/>
  <c r="BE149" i="1" s="1"/>
  <c r="BG148" i="1"/>
  <c r="BG149" i="1" s="1"/>
  <c r="BF155" i="1"/>
  <c r="BF156" i="1" s="1"/>
  <c r="BP155" i="1"/>
  <c r="O176" i="1"/>
  <c r="BE176" i="1"/>
  <c r="M179" i="1"/>
  <c r="X203" i="1"/>
  <c r="AA202" i="1"/>
  <c r="AM203" i="1"/>
  <c r="BJ202" i="1"/>
  <c r="AA204" i="1"/>
  <c r="BE204" i="1"/>
  <c r="AA205" i="1"/>
  <c r="AA206" i="1" s="1"/>
  <c r="BJ205" i="1"/>
  <c r="BJ206" i="1" s="1"/>
  <c r="AA207" i="1"/>
  <c r="BE207" i="1"/>
  <c r="AA208" i="1"/>
  <c r="AA209" i="1" s="1"/>
  <c r="AA210" i="1"/>
  <c r="BE210" i="1"/>
  <c r="AA211" i="1"/>
  <c r="AA212" i="1" s="1"/>
  <c r="BJ211" i="1"/>
  <c r="BJ212" i="1" s="1"/>
  <c r="AA213" i="1"/>
  <c r="BE213" i="1"/>
  <c r="R215" i="1"/>
  <c r="AA214" i="1"/>
  <c r="BJ214" i="1"/>
  <c r="AM218" i="1"/>
  <c r="AM249" i="1"/>
  <c r="Z262" i="1"/>
  <c r="R262" i="1"/>
  <c r="AO262" i="1"/>
  <c r="AG262" i="1"/>
  <c r="BD262" i="1"/>
  <c r="AV262" i="1"/>
  <c r="AC265" i="1"/>
  <c r="N267" i="1"/>
  <c r="F267" i="1"/>
  <c r="AC271" i="1"/>
  <c r="BP291" i="1"/>
  <c r="BP293" i="1"/>
  <c r="N295" i="1"/>
  <c r="AP202" i="1"/>
  <c r="AP205" i="1"/>
  <c r="AP208" i="1"/>
  <c r="AP211" i="1"/>
  <c r="AP214" i="1"/>
  <c r="AC217" i="1"/>
  <c r="AP217" i="1"/>
  <c r="BG217" i="1"/>
  <c r="R218" i="1"/>
  <c r="AV218" i="1"/>
  <c r="F219" i="1"/>
  <c r="AC220" i="1"/>
  <c r="AP220" i="1"/>
  <c r="BG220" i="1"/>
  <c r="R221" i="1"/>
  <c r="AV221" i="1"/>
  <c r="F222" i="1"/>
  <c r="AC223" i="1"/>
  <c r="AP223" i="1"/>
  <c r="BG223" i="1"/>
  <c r="R224" i="1"/>
  <c r="F225" i="1"/>
  <c r="AC226" i="1"/>
  <c r="AP226" i="1"/>
  <c r="BG226" i="1"/>
  <c r="BG227" i="1" s="1"/>
  <c r="R227" i="1"/>
  <c r="AV227" i="1"/>
  <c r="F228" i="1"/>
  <c r="AC229" i="1"/>
  <c r="AP229" i="1"/>
  <c r="BG229" i="1"/>
  <c r="BG230" i="1" s="1"/>
  <c r="R230" i="1"/>
  <c r="AV230" i="1"/>
  <c r="O231" i="1"/>
  <c r="AD231" i="1" s="1"/>
  <c r="AS231" i="1" s="1"/>
  <c r="BK231" i="1" s="1"/>
  <c r="E232" i="1"/>
  <c r="H232" i="1"/>
  <c r="I232" i="1" s="1"/>
  <c r="K232" i="1"/>
  <c r="L232" i="1" s="1"/>
  <c r="F233" i="1"/>
  <c r="AC234" i="1"/>
  <c r="AP234" i="1"/>
  <c r="BG234" i="1"/>
  <c r="BP234" i="1"/>
  <c r="Q236" i="1"/>
  <c r="T236" i="1"/>
  <c r="U236" i="1" s="1"/>
  <c r="W236" i="1"/>
  <c r="X236" i="1" s="1"/>
  <c r="AF236" i="1"/>
  <c r="AI236" i="1"/>
  <c r="AJ236" i="1" s="1"/>
  <c r="BO236" i="1" s="1"/>
  <c r="AL236" i="1"/>
  <c r="AM236" i="1" s="1"/>
  <c r="AU236" i="1"/>
  <c r="AX236" i="1"/>
  <c r="AY236" i="1" s="1"/>
  <c r="BA236" i="1"/>
  <c r="BB236" i="1" s="1"/>
  <c r="R237" i="1"/>
  <c r="AA237" i="1" s="1"/>
  <c r="AG237" i="1"/>
  <c r="AP237" i="1" s="1"/>
  <c r="AV237" i="1"/>
  <c r="BE237" i="1" s="1"/>
  <c r="BP238" i="1"/>
  <c r="F239" i="1"/>
  <c r="BP239" i="1" s="1"/>
  <c r="E240" i="1"/>
  <c r="H240" i="1"/>
  <c r="I240" i="1" s="1"/>
  <c r="K240" i="1"/>
  <c r="L240" i="1" s="1"/>
  <c r="R240" i="1"/>
  <c r="AG240" i="1"/>
  <c r="AV240" i="1"/>
  <c r="F241" i="1"/>
  <c r="R242" i="1"/>
  <c r="AG242" i="1"/>
  <c r="AP242" i="1" s="1"/>
  <c r="AV242" i="1"/>
  <c r="BP243" i="1"/>
  <c r="Q246" i="1"/>
  <c r="T246" i="1"/>
  <c r="U246" i="1" s="1"/>
  <c r="W246" i="1"/>
  <c r="X246" i="1" s="1"/>
  <c r="AF246" i="1"/>
  <c r="AI246" i="1"/>
  <c r="AJ246" i="1" s="1"/>
  <c r="AL246" i="1"/>
  <c r="AM246" i="1" s="1"/>
  <c r="AU246" i="1"/>
  <c r="AX246" i="1"/>
  <c r="AY246" i="1" s="1"/>
  <c r="BA246" i="1"/>
  <c r="BB246" i="1" s="1"/>
  <c r="R247" i="1"/>
  <c r="AG247" i="1"/>
  <c r="AV247" i="1"/>
  <c r="N248" i="1"/>
  <c r="BP248" i="1"/>
  <c r="R250" i="1"/>
  <c r="AA250" i="1" s="1"/>
  <c r="AG250" i="1"/>
  <c r="AP250" i="1" s="1"/>
  <c r="AV250" i="1"/>
  <c r="BE250" i="1" s="1"/>
  <c r="BP251" i="1"/>
  <c r="F252" i="1"/>
  <c r="BP252" i="1" s="1"/>
  <c r="E254" i="1"/>
  <c r="F254" i="1" s="1"/>
  <c r="BO254" i="1" s="1"/>
  <c r="G254" i="1"/>
  <c r="M254" i="1" s="1"/>
  <c r="S254" i="1"/>
  <c r="Y254" i="1" s="1"/>
  <c r="AE254" i="1"/>
  <c r="AK254" i="1"/>
  <c r="AW254" i="1"/>
  <c r="BC254" i="1" s="1"/>
  <c r="H255" i="1"/>
  <c r="H254" i="1" s="1"/>
  <c r="T255" i="1"/>
  <c r="T254" i="1" s="1"/>
  <c r="AF255" i="1"/>
  <c r="AL255" i="1"/>
  <c r="AL254" i="1" s="1"/>
  <c r="AN255" i="1"/>
  <c r="AX255" i="1"/>
  <c r="AX254" i="1" s="1"/>
  <c r="F256" i="1"/>
  <c r="O257" i="1"/>
  <c r="R257" i="1"/>
  <c r="AA257" i="1" s="1"/>
  <c r="AG257" i="1"/>
  <c r="AP257" i="1" s="1"/>
  <c r="AV257" i="1"/>
  <c r="BE257" i="1" s="1"/>
  <c r="BP257" i="1"/>
  <c r="O258" i="1"/>
  <c r="AD258" i="1" s="1"/>
  <c r="AS258" i="1" s="1"/>
  <c r="BK258" i="1" s="1"/>
  <c r="BO259" i="1"/>
  <c r="T261" i="1"/>
  <c r="Z261" i="1" s="1"/>
  <c r="AI261" i="1"/>
  <c r="AO261" i="1" s="1"/>
  <c r="AX261" i="1"/>
  <c r="AB262" i="1"/>
  <c r="U269" i="1"/>
  <c r="X269" i="1"/>
  <c r="AM269" i="1"/>
  <c r="AY269" i="1"/>
  <c r="AC277" i="1"/>
  <c r="AR277" i="1" s="1"/>
  <c r="AC289" i="1"/>
  <c r="BO291" i="1"/>
  <c r="AB293" i="1"/>
  <c r="R261" i="1"/>
  <c r="AG261" i="1"/>
  <c r="BD261" i="1"/>
  <c r="F263" i="1"/>
  <c r="O262" i="1"/>
  <c r="AN263" i="1"/>
  <c r="BF262" i="1"/>
  <c r="BF263" i="1" s="1"/>
  <c r="AC268" i="1"/>
  <c r="AB295" i="1"/>
  <c r="O238" i="1"/>
  <c r="AC238" i="1"/>
  <c r="AP238" i="1"/>
  <c r="BG238" i="1"/>
  <c r="BG239" i="1" s="1"/>
  <c r="O243" i="1"/>
  <c r="AC243" i="1"/>
  <c r="AP243" i="1"/>
  <c r="BG243" i="1"/>
  <c r="O248" i="1"/>
  <c r="AP248" i="1"/>
  <c r="BG248" i="1"/>
  <c r="O251" i="1"/>
  <c r="AC251" i="1"/>
  <c r="AP251" i="1"/>
  <c r="BG251" i="1"/>
  <c r="BG252" i="1" s="1"/>
  <c r="U255" i="1"/>
  <c r="I263" i="1"/>
  <c r="AC262" i="1"/>
  <c r="BP262" i="1"/>
  <c r="U266" i="1"/>
  <c r="AY272" i="1"/>
  <c r="Z298" i="1"/>
  <c r="R298" i="1"/>
  <c r="AA298" i="1" s="1"/>
  <c r="AO298" i="1"/>
  <c r="AG298" i="1"/>
  <c r="AP298" i="1" s="1"/>
  <c r="BD298" i="1"/>
  <c r="AV298" i="1"/>
  <c r="BE298" i="1" s="1"/>
  <c r="E300" i="1"/>
  <c r="N299" i="1"/>
  <c r="F299" i="1"/>
  <c r="K300" i="1"/>
  <c r="L300" i="1" s="1"/>
  <c r="L299" i="1"/>
  <c r="AB316" i="1"/>
  <c r="BG315" i="1"/>
  <c r="N320" i="1"/>
  <c r="AC320" i="1" s="1"/>
  <c r="F320" i="1"/>
  <c r="F322" i="1" s="1"/>
  <c r="R264" i="1"/>
  <c r="AG264" i="1"/>
  <c r="AV264" i="1"/>
  <c r="R267" i="1"/>
  <c r="AG267" i="1"/>
  <c r="AV267" i="1"/>
  <c r="R270" i="1"/>
  <c r="AA270" i="1" s="1"/>
  <c r="AV270" i="1"/>
  <c r="BE270" i="1" s="1"/>
  <c r="D273" i="1"/>
  <c r="J273" i="1"/>
  <c r="P273" i="1"/>
  <c r="V273" i="1"/>
  <c r="AH273" i="1"/>
  <c r="AN273" i="1" s="1"/>
  <c r="AT273" i="1"/>
  <c r="AZ273" i="1"/>
  <c r="BL273" i="1"/>
  <c r="M274" i="1"/>
  <c r="Y274" i="1"/>
  <c r="BC274" i="1"/>
  <c r="BF274" i="1" s="1"/>
  <c r="R275" i="1"/>
  <c r="AA275" i="1" s="1"/>
  <c r="AG275" i="1"/>
  <c r="AP275" i="1" s="1"/>
  <c r="AV275" i="1"/>
  <c r="BE275" i="1" s="1"/>
  <c r="E276" i="1"/>
  <c r="F276" i="1" s="1"/>
  <c r="K276" i="1"/>
  <c r="K274" i="1" s="1"/>
  <c r="K273" i="1" s="1"/>
  <c r="M276" i="1"/>
  <c r="Q276" i="1"/>
  <c r="Q274" i="1" s="1"/>
  <c r="W276" i="1"/>
  <c r="X276" i="1" s="1"/>
  <c r="Y276" i="1"/>
  <c r="AO276" i="1"/>
  <c r="AU276" i="1"/>
  <c r="AU274" i="1" s="1"/>
  <c r="BA276" i="1"/>
  <c r="BB276" i="1" s="1"/>
  <c r="BC276" i="1"/>
  <c r="BF276" i="1" s="1"/>
  <c r="R277" i="1"/>
  <c r="AA277" i="1" s="1"/>
  <c r="AG277" i="1"/>
  <c r="AP277" i="1" s="1"/>
  <c r="AV277" i="1"/>
  <c r="BE277" i="1" s="1"/>
  <c r="BP277" i="1"/>
  <c r="F278" i="1"/>
  <c r="F280" i="1"/>
  <c r="O281" i="1"/>
  <c r="R281" i="1"/>
  <c r="AA281" i="1" s="1"/>
  <c r="AG281" i="1"/>
  <c r="AP281" i="1" s="1"/>
  <c r="AV281" i="1"/>
  <c r="BE281" i="1" s="1"/>
  <c r="BP281" i="1"/>
  <c r="G282" i="1"/>
  <c r="AE282" i="1"/>
  <c r="AK282" i="1"/>
  <c r="AW282" i="1"/>
  <c r="D283" i="1"/>
  <c r="J283" i="1"/>
  <c r="P283" i="1"/>
  <c r="V283" i="1"/>
  <c r="AH283" i="1"/>
  <c r="AT283" i="1"/>
  <c r="AZ283" i="1"/>
  <c r="BL283" i="1"/>
  <c r="E284" i="1"/>
  <c r="K284" i="1"/>
  <c r="M284" i="1"/>
  <c r="Q284" i="1"/>
  <c r="W284" i="1"/>
  <c r="W283" i="1" s="1"/>
  <c r="W282" i="1" s="1"/>
  <c r="Y284" i="1"/>
  <c r="AI284" i="1"/>
  <c r="AI283" i="1" s="1"/>
  <c r="AU284" i="1"/>
  <c r="BA284" i="1"/>
  <c r="BA283" i="1" s="1"/>
  <c r="BC284" i="1"/>
  <c r="R285" i="1"/>
  <c r="AA285" i="1" s="1"/>
  <c r="AG285" i="1"/>
  <c r="AP285" i="1" s="1"/>
  <c r="AV285" i="1"/>
  <c r="BE285" i="1" s="1"/>
  <c r="BP285" i="1"/>
  <c r="F286" i="1"/>
  <c r="R287" i="1"/>
  <c r="AA287" i="1" s="1"/>
  <c r="AG287" i="1"/>
  <c r="AP287" i="1" s="1"/>
  <c r="AV287" i="1"/>
  <c r="BE287" i="1" s="1"/>
  <c r="F288" i="1"/>
  <c r="O289" i="1"/>
  <c r="R289" i="1"/>
  <c r="AA289" i="1" s="1"/>
  <c r="AG289" i="1"/>
  <c r="AP289" i="1" s="1"/>
  <c r="AV289" i="1"/>
  <c r="BE289" i="1" s="1"/>
  <c r="BP289" i="1"/>
  <c r="O290" i="1"/>
  <c r="AN291" i="1"/>
  <c r="BF291" i="1" s="1"/>
  <c r="O292" i="1"/>
  <c r="AD292" i="1" s="1"/>
  <c r="AS292" i="1" s="1"/>
  <c r="H293" i="1"/>
  <c r="I293" i="1" s="1"/>
  <c r="AN293" i="1"/>
  <c r="BF293" i="1" s="1"/>
  <c r="F294" i="1"/>
  <c r="BO294" i="1" s="1"/>
  <c r="E295" i="1"/>
  <c r="F295" i="1" s="1"/>
  <c r="H295" i="1"/>
  <c r="I295" i="1" s="1"/>
  <c r="K295" i="1"/>
  <c r="L295" i="1" s="1"/>
  <c r="M295" i="1"/>
  <c r="O296" i="1"/>
  <c r="R296" i="1"/>
  <c r="AA296" i="1" s="1"/>
  <c r="AG296" i="1"/>
  <c r="AP296" i="1" s="1"/>
  <c r="AV296" i="1"/>
  <c r="BE296" i="1" s="1"/>
  <c r="BP296" i="1"/>
  <c r="F297" i="1"/>
  <c r="AB298" i="1"/>
  <c r="AQ298" i="1" s="1"/>
  <c r="BI298" i="1" s="1"/>
  <c r="T300" i="1"/>
  <c r="AI300" i="1"/>
  <c r="AJ300" i="1" s="1"/>
  <c r="BO300" i="1" s="1"/>
  <c r="AX300" i="1"/>
  <c r="L319" i="1"/>
  <c r="U319" i="1"/>
  <c r="AM322" i="1"/>
  <c r="AY322" i="1"/>
  <c r="H300" i="1"/>
  <c r="I300" i="1" s="1"/>
  <c r="I299" i="1"/>
  <c r="R300" i="1"/>
  <c r="N314" i="1"/>
  <c r="E313" i="1"/>
  <c r="L314" i="1"/>
  <c r="L316" i="1" s="1"/>
  <c r="K313" i="1"/>
  <c r="N317" i="1"/>
  <c r="F317" i="1"/>
  <c r="O265" i="1"/>
  <c r="BE265" i="1"/>
  <c r="O268" i="1"/>
  <c r="AA268" i="1"/>
  <c r="AP268" i="1"/>
  <c r="BE268" i="1"/>
  <c r="O271" i="1"/>
  <c r="AP271" i="1"/>
  <c r="I291" i="1"/>
  <c r="U291" i="1"/>
  <c r="AA291" i="1" s="1"/>
  <c r="AY291" i="1"/>
  <c r="U293" i="1"/>
  <c r="AY293" i="1"/>
  <c r="AY316" i="1"/>
  <c r="AY319" i="1"/>
  <c r="Z323" i="1"/>
  <c r="R323" i="1"/>
  <c r="AA323" i="1" s="1"/>
  <c r="AO323" i="1"/>
  <c r="AG323" i="1"/>
  <c r="AP323" i="1" s="1"/>
  <c r="BD323" i="1"/>
  <c r="AV323" i="1"/>
  <c r="BE323" i="1" s="1"/>
  <c r="O325" i="1"/>
  <c r="AJ325" i="1"/>
  <c r="BO325" i="1" s="1"/>
  <c r="BP325" i="1" s="1"/>
  <c r="AI324" i="1"/>
  <c r="H330" i="1"/>
  <c r="I330" i="1" s="1"/>
  <c r="I326" i="1"/>
  <c r="AF330" i="1"/>
  <c r="AO327" i="1"/>
  <c r="AO329" i="1" s="1"/>
  <c r="AG327" i="1"/>
  <c r="AL330" i="1"/>
  <c r="AM330" i="1" s="1"/>
  <c r="AU330" i="1"/>
  <c r="AV327" i="1"/>
  <c r="AQ328" i="1"/>
  <c r="D301" i="1"/>
  <c r="H301" i="1"/>
  <c r="J301" i="1"/>
  <c r="L301" i="1" s="1"/>
  <c r="P301" i="1"/>
  <c r="T301" i="1"/>
  <c r="V301" i="1"/>
  <c r="X301" i="1" s="1"/>
  <c r="AF301" i="1"/>
  <c r="AH301" i="1"/>
  <c r="AT301" i="1"/>
  <c r="AX301" i="1"/>
  <c r="AY301" i="1" s="1"/>
  <c r="AZ301" i="1"/>
  <c r="BB301" i="1" s="1"/>
  <c r="M302" i="1"/>
  <c r="Y302" i="1"/>
  <c r="BC302" i="1"/>
  <c r="AN303" i="1"/>
  <c r="BF303" i="1" s="1"/>
  <c r="O304" i="1"/>
  <c r="AD304" i="1" s="1"/>
  <c r="AS304" i="1" s="1"/>
  <c r="AN305" i="1"/>
  <c r="BF305" i="1" s="1"/>
  <c r="O306" i="1"/>
  <c r="AD306" i="1" s="1"/>
  <c r="AS306" i="1" s="1"/>
  <c r="AN307" i="1"/>
  <c r="BF307" i="1" s="1"/>
  <c r="O308" i="1"/>
  <c r="AD308" i="1" s="1"/>
  <c r="AS308" i="1" s="1"/>
  <c r="BK308" i="1" s="1"/>
  <c r="O309" i="1"/>
  <c r="R309" i="1"/>
  <c r="AA309" i="1" s="1"/>
  <c r="AG309" i="1"/>
  <c r="AP309" i="1" s="1"/>
  <c r="AV309" i="1"/>
  <c r="BE309" i="1" s="1"/>
  <c r="BP309" i="1"/>
  <c r="G310" i="1"/>
  <c r="M310" i="1" s="1"/>
  <c r="S310" i="1"/>
  <c r="AE310" i="1"/>
  <c r="AK310" i="1"/>
  <c r="AW310" i="1"/>
  <c r="BC310" i="1" s="1"/>
  <c r="AL311" i="1"/>
  <c r="AN311" i="1"/>
  <c r="F312" i="1"/>
  <c r="AV313" i="1"/>
  <c r="R314" i="1"/>
  <c r="AG314" i="1"/>
  <c r="AP314" i="1" s="1"/>
  <c r="AV314" i="1"/>
  <c r="O315" i="1"/>
  <c r="R315" i="1"/>
  <c r="AG315" i="1"/>
  <c r="AV315" i="1"/>
  <c r="BF315" i="1"/>
  <c r="BF316" i="1" s="1"/>
  <c r="BP315" i="1"/>
  <c r="R317" i="1"/>
  <c r="AG317" i="1"/>
  <c r="AP317" i="1" s="1"/>
  <c r="AV317" i="1"/>
  <c r="AB318" i="1"/>
  <c r="AP318" i="1"/>
  <c r="AR318" i="1"/>
  <c r="BF318" i="1"/>
  <c r="BF319" i="1" s="1"/>
  <c r="BP318" i="1"/>
  <c r="I319" i="1"/>
  <c r="R320" i="1"/>
  <c r="AG320" i="1"/>
  <c r="AV320" i="1"/>
  <c r="AB321" i="1"/>
  <c r="AP321" i="1"/>
  <c r="AR321" i="1"/>
  <c r="BF321" i="1"/>
  <c r="BF322" i="1" s="1"/>
  <c r="I322" i="1"/>
  <c r="AB323" i="1"/>
  <c r="AQ323" i="1" s="1"/>
  <c r="BI323" i="1" s="1"/>
  <c r="M324" i="1"/>
  <c r="AB324" i="1" s="1"/>
  <c r="AQ324" i="1" s="1"/>
  <c r="BI324" i="1" s="1"/>
  <c r="F324" i="1"/>
  <c r="AG324" i="1"/>
  <c r="AM324" i="1"/>
  <c r="AB327" i="1"/>
  <c r="AQ327" i="1" s="1"/>
  <c r="BI327" i="1" s="1"/>
  <c r="BP323" i="1"/>
  <c r="O323" i="1"/>
  <c r="Z325" i="1"/>
  <c r="AC325" i="1" s="1"/>
  <c r="R325" i="1"/>
  <c r="Q324" i="1"/>
  <c r="X325" i="1"/>
  <c r="W324" i="1"/>
  <c r="X324" i="1" s="1"/>
  <c r="AO325" i="1"/>
  <c r="AG325" i="1"/>
  <c r="BD325" i="1"/>
  <c r="AV325" i="1"/>
  <c r="AU324" i="1"/>
  <c r="AV324" i="1" s="1"/>
  <c r="BB325" i="1"/>
  <c r="BA324" i="1"/>
  <c r="BB324" i="1" s="1"/>
  <c r="N326" i="1"/>
  <c r="AC326" i="1" s="1"/>
  <c r="F326" i="1"/>
  <c r="K330" i="1"/>
  <c r="L330" i="1" s="1"/>
  <c r="L326" i="1"/>
  <c r="T330" i="1"/>
  <c r="U330" i="1" s="1"/>
  <c r="U327" i="1"/>
  <c r="U329" i="1" s="1"/>
  <c r="AI330" i="1"/>
  <c r="AJ330" i="1" s="1"/>
  <c r="BO330" i="1" s="1"/>
  <c r="AJ327" i="1"/>
  <c r="BO327" i="1" s="1"/>
  <c r="AX330" i="1"/>
  <c r="AY330" i="1" s="1"/>
  <c r="AY327" i="1"/>
  <c r="AY329" i="1" s="1"/>
  <c r="AJ302" i="1"/>
  <c r="AP302" i="1" s="1"/>
  <c r="I303" i="1"/>
  <c r="O303" i="1" s="1"/>
  <c r="U303" i="1"/>
  <c r="AY303" i="1"/>
  <c r="BE303" i="1" s="1"/>
  <c r="I305" i="1"/>
  <c r="O305" i="1" s="1"/>
  <c r="U305" i="1"/>
  <c r="AY305" i="1"/>
  <c r="I307" i="1"/>
  <c r="O307" i="1" s="1"/>
  <c r="U307" i="1"/>
  <c r="AY307" i="1"/>
  <c r="BE307" i="1" s="1"/>
  <c r="AA318" i="1"/>
  <c r="BE318" i="1"/>
  <c r="BG318" i="1"/>
  <c r="AA321" i="1"/>
  <c r="BE321" i="1"/>
  <c r="BG321" i="1"/>
  <c r="L329" i="1"/>
  <c r="AJ329" i="1"/>
  <c r="AJ332" i="1"/>
  <c r="BO332" i="1" s="1"/>
  <c r="BP332" i="1" s="1"/>
  <c r="AI331" i="1"/>
  <c r="AJ331" i="1" s="1"/>
  <c r="R328" i="1"/>
  <c r="AG328" i="1"/>
  <c r="AV328" i="1"/>
  <c r="BF328" i="1"/>
  <c r="BF329" i="1" s="1"/>
  <c r="BP328" i="1"/>
  <c r="M331" i="1"/>
  <c r="AB331" i="1" s="1"/>
  <c r="AQ331" i="1" s="1"/>
  <c r="BI331" i="1" s="1"/>
  <c r="AG331" i="1"/>
  <c r="AM331" i="1"/>
  <c r="BO333" i="1"/>
  <c r="Z332" i="1"/>
  <c r="R332" i="1"/>
  <c r="X332" i="1"/>
  <c r="W331" i="1"/>
  <c r="X331" i="1" s="1"/>
  <c r="AO332" i="1"/>
  <c r="AG332" i="1"/>
  <c r="BD332" i="1"/>
  <c r="AV332" i="1"/>
  <c r="AU331" i="1"/>
  <c r="BB332" i="1"/>
  <c r="BA331" i="1"/>
  <c r="BB331" i="1" s="1"/>
  <c r="R331" i="1"/>
  <c r="BP333" i="1"/>
  <c r="AB164" i="1" l="1"/>
  <c r="F81" i="1"/>
  <c r="AB68" i="1"/>
  <c r="Y64" i="1"/>
  <c r="AH173" i="1"/>
  <c r="BG336" i="1"/>
  <c r="AR257" i="1"/>
  <c r="BJ257" i="1" s="1"/>
  <c r="R327" i="1"/>
  <c r="AR289" i="1"/>
  <c r="BJ289" i="1" s="1"/>
  <c r="BF255" i="1"/>
  <c r="BJ250" i="1"/>
  <c r="BH47" i="1"/>
  <c r="AD279" i="1"/>
  <c r="AS279" i="1" s="1"/>
  <c r="AQ339" i="1"/>
  <c r="AB104" i="1"/>
  <c r="O298" i="1"/>
  <c r="AD290" i="1"/>
  <c r="AA305" i="1"/>
  <c r="AJ272" i="1"/>
  <c r="BJ208" i="1"/>
  <c r="BJ209" i="1" s="1"/>
  <c r="BE221" i="1"/>
  <c r="AQ147" i="1"/>
  <c r="BI147" i="1" s="1"/>
  <c r="AR71" i="1"/>
  <c r="BE194" i="1"/>
  <c r="AT150" i="1"/>
  <c r="AS47" i="1"/>
  <c r="BK47" i="1" s="1"/>
  <c r="AR57" i="1"/>
  <c r="M76" i="1"/>
  <c r="M78" i="1" s="1"/>
  <c r="BH253" i="1"/>
  <c r="AO295" i="1"/>
  <c r="AN122" i="1"/>
  <c r="AN106" i="1"/>
  <c r="AN108" i="1" s="1"/>
  <c r="AA176" i="1"/>
  <c r="AA303" i="1"/>
  <c r="AA307" i="1"/>
  <c r="BK292" i="1"/>
  <c r="N261" i="1"/>
  <c r="N263" i="1" s="1"/>
  <c r="AC210" i="1"/>
  <c r="J55" i="1"/>
  <c r="L55" i="1" s="1"/>
  <c r="AD190" i="1"/>
  <c r="AB348" i="1"/>
  <c r="AQ348" i="1" s="1"/>
  <c r="BC67" i="1"/>
  <c r="AH172" i="1"/>
  <c r="AH171" i="1" s="1"/>
  <c r="M175" i="1"/>
  <c r="L175" i="1"/>
  <c r="L177" i="1" s="1"/>
  <c r="U157" i="1"/>
  <c r="U159" i="1" s="1"/>
  <c r="Z157" i="1"/>
  <c r="AY163" i="1"/>
  <c r="AY165" i="1" s="1"/>
  <c r="AW150" i="1"/>
  <c r="AJ163" i="1"/>
  <c r="AJ165" i="1" s="1"/>
  <c r="BL165" i="1" s="1"/>
  <c r="BL163" i="1" s="1"/>
  <c r="BL150" i="1" s="1"/>
  <c r="BN150" i="1" s="1"/>
  <c r="AH150" i="1"/>
  <c r="AV160" i="1"/>
  <c r="AV162" i="1" s="1"/>
  <c r="BD160" i="1"/>
  <c r="BD162" i="1" s="1"/>
  <c r="BP327" i="1"/>
  <c r="E330" i="1"/>
  <c r="N330" i="1" s="1"/>
  <c r="AD309" i="1"/>
  <c r="BA330" i="1"/>
  <c r="BB330" i="1" s="1"/>
  <c r="AJ316" i="1"/>
  <c r="BE271" i="1"/>
  <c r="BH271" i="1" s="1"/>
  <c r="AF283" i="1"/>
  <c r="AP264" i="1"/>
  <c r="I314" i="1"/>
  <c r="I316" i="1" s="1"/>
  <c r="BG244" i="1"/>
  <c r="BJ277" i="1"/>
  <c r="BE240" i="1"/>
  <c r="AA240" i="1"/>
  <c r="AC237" i="1"/>
  <c r="AC213" i="1"/>
  <c r="AR213" i="1" s="1"/>
  <c r="BJ213" i="1" s="1"/>
  <c r="AC207" i="1"/>
  <c r="AR207" i="1" s="1"/>
  <c r="BJ207" i="1" s="1"/>
  <c r="AG200" i="1"/>
  <c r="AB134" i="1"/>
  <c r="AN163" i="1"/>
  <c r="AN165" i="1" s="1"/>
  <c r="AC154" i="1"/>
  <c r="AX150" i="1"/>
  <c r="AX19" i="1" s="1"/>
  <c r="AC195" i="1"/>
  <c r="BC79" i="1"/>
  <c r="BC81" i="1" s="1"/>
  <c r="Y102" i="1"/>
  <c r="O101" i="1"/>
  <c r="BP101" i="1"/>
  <c r="AJ247" i="1"/>
  <c r="BO247" i="1" s="1"/>
  <c r="BP247" i="1" s="1"/>
  <c r="AO247" i="1"/>
  <c r="BG247" i="1" s="1"/>
  <c r="D63" i="1"/>
  <c r="AO151" i="1"/>
  <c r="AF150" i="1"/>
  <c r="AF19" i="1" s="1"/>
  <c r="AG153" i="1"/>
  <c r="AJ105" i="1"/>
  <c r="BO105" i="1" s="1"/>
  <c r="BO103" i="1"/>
  <c r="BP104" i="1"/>
  <c r="Q254" i="1"/>
  <c r="R255" i="1"/>
  <c r="BB43" i="1"/>
  <c r="BE42" i="1"/>
  <c r="BH42" i="1" s="1"/>
  <c r="BB267" i="1"/>
  <c r="BB269" i="1" s="1"/>
  <c r="BD267" i="1"/>
  <c r="BD269" i="1" s="1"/>
  <c r="AF260" i="1"/>
  <c r="AG260" i="1" s="1"/>
  <c r="BB64" i="1"/>
  <c r="BB66" i="1" s="1"/>
  <c r="BC64" i="1"/>
  <c r="AC201" i="1"/>
  <c r="AR201" i="1" s="1"/>
  <c r="BG198" i="1"/>
  <c r="BG192" i="1"/>
  <c r="BG194" i="1" s="1"/>
  <c r="Y128" i="1"/>
  <c r="BE64" i="1"/>
  <c r="AN44" i="1"/>
  <c r="BE7" i="1"/>
  <c r="BH37" i="1"/>
  <c r="AB305" i="1"/>
  <c r="AP175" i="1"/>
  <c r="AB107" i="1"/>
  <c r="AQ107" i="1" s="1"/>
  <c r="BF118" i="1"/>
  <c r="BF107" i="1"/>
  <c r="AS351" i="1"/>
  <c r="BG328" i="1"/>
  <c r="AP303" i="1"/>
  <c r="BH303" i="1" s="1"/>
  <c r="AC288" i="1"/>
  <c r="AR288" i="1" s="1"/>
  <c r="AC278" i="1"/>
  <c r="BG265" i="1"/>
  <c r="BP176" i="1"/>
  <c r="AW62" i="1"/>
  <c r="AY62" i="1" s="1"/>
  <c r="Y73" i="1"/>
  <c r="Y75" i="1" s="1"/>
  <c r="O277" i="1"/>
  <c r="AB86" i="1"/>
  <c r="AQ86" i="1" s="1"/>
  <c r="AD12" i="1"/>
  <c r="X103" i="1"/>
  <c r="X105" i="1" s="1"/>
  <c r="Y103" i="1"/>
  <c r="Y105" i="1" s="1"/>
  <c r="U94" i="1"/>
  <c r="U96" i="1" s="1"/>
  <c r="Y94" i="1"/>
  <c r="Y96" i="1" s="1"/>
  <c r="BO91" i="1"/>
  <c r="AJ93" i="1"/>
  <c r="BO93" i="1" s="1"/>
  <c r="BP93" i="1" s="1"/>
  <c r="I41" i="1"/>
  <c r="I43" i="1" s="1"/>
  <c r="G40" i="1"/>
  <c r="I40" i="1" s="1"/>
  <c r="U7" i="1"/>
  <c r="AA8" i="1"/>
  <c r="AJ267" i="1"/>
  <c r="AO267" i="1"/>
  <c r="AO269" i="1" s="1"/>
  <c r="BB100" i="1"/>
  <c r="BB102" i="1" s="1"/>
  <c r="BC100" i="1"/>
  <c r="BF65" i="1"/>
  <c r="BC66" i="1"/>
  <c r="Y66" i="1"/>
  <c r="I301" i="1"/>
  <c r="BE267" i="1"/>
  <c r="AA267" i="1"/>
  <c r="AA269" i="1" s="1"/>
  <c r="AA264" i="1"/>
  <c r="AR320" i="1"/>
  <c r="BJ320" i="1" s="1"/>
  <c r="AC298" i="1"/>
  <c r="N264" i="1"/>
  <c r="N266" i="1" s="1"/>
  <c r="AP240" i="1"/>
  <c r="AO249" i="1"/>
  <c r="Y179" i="1"/>
  <c r="R144" i="1"/>
  <c r="AA144" i="1" s="1"/>
  <c r="AR237" i="1"/>
  <c r="BJ237" i="1" s="1"/>
  <c r="AC233" i="1"/>
  <c r="AB129" i="1"/>
  <c r="BH198" i="1"/>
  <c r="AB145" i="1"/>
  <c r="AQ145" i="1" s="1"/>
  <c r="AJ162" i="1"/>
  <c r="AG106" i="1"/>
  <c r="AP106" i="1" s="1"/>
  <c r="AA103" i="1"/>
  <c r="BE100" i="1"/>
  <c r="BE94" i="1"/>
  <c r="AO160" i="1"/>
  <c r="AO162" i="1" s="1"/>
  <c r="BD157" i="1"/>
  <c r="BD159" i="1" s="1"/>
  <c r="AB97" i="1"/>
  <c r="AQ97" i="1" s="1"/>
  <c r="BI97" i="1" s="1"/>
  <c r="Z267" i="1"/>
  <c r="Z269" i="1" s="1"/>
  <c r="AC198" i="1"/>
  <c r="AC200" i="1" s="1"/>
  <c r="AC296" i="1"/>
  <c r="AY264" i="1"/>
  <c r="AY266" i="1" s="1"/>
  <c r="BD264" i="1"/>
  <c r="BD266" i="1" s="1"/>
  <c r="AC256" i="1"/>
  <c r="AR256" i="1" s="1"/>
  <c r="BJ256" i="1" s="1"/>
  <c r="AB180" i="1"/>
  <c r="AQ180" i="1" s="1"/>
  <c r="M122" i="1"/>
  <c r="F122" i="1"/>
  <c r="F124" i="1" s="1"/>
  <c r="BP124" i="1" s="1"/>
  <c r="BH12" i="1"/>
  <c r="O8" i="1"/>
  <c r="G51" i="1"/>
  <c r="I51" i="1" s="1"/>
  <c r="I52" i="1"/>
  <c r="AD15" i="1"/>
  <c r="AS15" i="1" s="1"/>
  <c r="BK15" i="1" s="1"/>
  <c r="AJ249" i="1"/>
  <c r="BO249" i="1" s="1"/>
  <c r="BP249" i="1" s="1"/>
  <c r="X339" i="1"/>
  <c r="BJ288" i="1"/>
  <c r="AR278" i="1"/>
  <c r="BJ278" i="1" s="1"/>
  <c r="O261" i="1"/>
  <c r="O263" i="1" s="1"/>
  <c r="BF37" i="1"/>
  <c r="AB26" i="1"/>
  <c r="AQ109" i="1"/>
  <c r="BI109" i="1" s="1"/>
  <c r="AB57" i="1"/>
  <c r="AQ57" i="1" s="1"/>
  <c r="AB45" i="1"/>
  <c r="Y41" i="1"/>
  <c r="AC315" i="1"/>
  <c r="E260" i="1"/>
  <c r="F260" i="1" s="1"/>
  <c r="Z327" i="1"/>
  <c r="Z329" i="1" s="1"/>
  <c r="AR307" i="1"/>
  <c r="BJ307" i="1" s="1"/>
  <c r="AM301" i="1"/>
  <c r="AR280" i="1"/>
  <c r="BJ280" i="1" s="1"/>
  <c r="AO270" i="1"/>
  <c r="AO272" i="1" s="1"/>
  <c r="AN124" i="1"/>
  <c r="BF104" i="1"/>
  <c r="BC102" i="1"/>
  <c r="M56" i="1"/>
  <c r="AD17" i="1"/>
  <c r="AS17" i="1" s="1"/>
  <c r="BK17" i="1" s="1"/>
  <c r="BH10" i="1"/>
  <c r="BD348" i="1"/>
  <c r="BG271" i="1"/>
  <c r="AC336" i="1"/>
  <c r="AR336" i="1" s="1"/>
  <c r="BJ336" i="1" s="1"/>
  <c r="AC338" i="1"/>
  <c r="AR338" i="1" s="1"/>
  <c r="BJ338" i="1" s="1"/>
  <c r="AC340" i="1"/>
  <c r="AR340" i="1" s="1"/>
  <c r="BJ340" i="1" s="1"/>
  <c r="X335" i="1"/>
  <c r="AP340" i="1"/>
  <c r="BH340" i="1" s="1"/>
  <c r="Z151" i="1"/>
  <c r="Z153" i="1" s="1"/>
  <c r="E150" i="1"/>
  <c r="E19" i="1" s="1"/>
  <c r="R153" i="1"/>
  <c r="AP100" i="1"/>
  <c r="BH100" i="1" s="1"/>
  <c r="BC94" i="1"/>
  <c r="BC96" i="1" s="1"/>
  <c r="BF176" i="1"/>
  <c r="Y175" i="1"/>
  <c r="AC312" i="1"/>
  <c r="AR312" i="1" s="1"/>
  <c r="BJ312" i="1" s="1"/>
  <c r="BG299" i="1"/>
  <c r="AD11" i="1"/>
  <c r="AS11" i="1" s="1"/>
  <c r="BK11" i="1" s="1"/>
  <c r="AD10" i="1"/>
  <c r="BB90" i="1"/>
  <c r="X90" i="1"/>
  <c r="AM316" i="1"/>
  <c r="X177" i="1"/>
  <c r="BB96" i="1"/>
  <c r="I313" i="1"/>
  <c r="H311" i="1"/>
  <c r="H310" i="1" s="1"/>
  <c r="BE293" i="1"/>
  <c r="AA200" i="1"/>
  <c r="AN146" i="1"/>
  <c r="BF145" i="1"/>
  <c r="BF146" i="1" s="1"/>
  <c r="I67" i="1"/>
  <c r="I69" i="1" s="1"/>
  <c r="G63" i="1"/>
  <c r="I63" i="1" s="1"/>
  <c r="F44" i="1"/>
  <c r="O44" i="1" s="1"/>
  <c r="O46" i="1" s="1"/>
  <c r="D40" i="1"/>
  <c r="F40" i="1" s="1"/>
  <c r="L41" i="1"/>
  <c r="L43" i="1" s="1"/>
  <c r="J40" i="1"/>
  <c r="L40" i="1" s="1"/>
  <c r="BO129" i="1"/>
  <c r="AP129" i="1"/>
  <c r="BB314" i="1"/>
  <c r="BB316" i="1" s="1"/>
  <c r="BA313" i="1"/>
  <c r="BB313" i="1" s="1"/>
  <c r="U76" i="1"/>
  <c r="U78" i="1" s="1"/>
  <c r="Y76" i="1"/>
  <c r="Y78" i="1" s="1"/>
  <c r="R162" i="1"/>
  <c r="AB101" i="1"/>
  <c r="J51" i="1"/>
  <c r="L51" i="1" s="1"/>
  <c r="L52" i="1"/>
  <c r="L54" i="1" s="1"/>
  <c r="M52" i="1"/>
  <c r="BH338" i="1"/>
  <c r="BB264" i="1"/>
  <c r="BB266" i="1" s="1"/>
  <c r="BA260" i="1"/>
  <c r="BB260" i="1" s="1"/>
  <c r="AY85" i="1"/>
  <c r="AY87" i="1" s="1"/>
  <c r="BC85" i="1"/>
  <c r="BC87" i="1" s="1"/>
  <c r="AY73" i="1"/>
  <c r="AY75" i="1" s="1"/>
  <c r="BC73" i="1"/>
  <c r="BC75" i="1" s="1"/>
  <c r="U73" i="1"/>
  <c r="S63" i="1"/>
  <c r="U63" i="1" s="1"/>
  <c r="O74" i="1"/>
  <c r="O75" i="1" s="1"/>
  <c r="BP74" i="1"/>
  <c r="BO64" i="1"/>
  <c r="AJ66" i="1"/>
  <c r="BO66" i="1" s="1"/>
  <c r="BP66" i="1" s="1"/>
  <c r="X52" i="1"/>
  <c r="X54" i="1" s="1"/>
  <c r="V51" i="1"/>
  <c r="X51" i="1" s="1"/>
  <c r="F27" i="1"/>
  <c r="AF313" i="1"/>
  <c r="AO314" i="1"/>
  <c r="AO316" i="1" s="1"/>
  <c r="AM88" i="1"/>
  <c r="AM90" i="1" s="1"/>
  <c r="AN88" i="1"/>
  <c r="AN90" i="1" s="1"/>
  <c r="AI335" i="1"/>
  <c r="AJ335" i="1" s="1"/>
  <c r="AJ337" i="1"/>
  <c r="BO341" i="1"/>
  <c r="BP341" i="1" s="1"/>
  <c r="O341" i="1"/>
  <c r="AL274" i="1"/>
  <c r="AM276" i="1"/>
  <c r="H274" i="1"/>
  <c r="I276" i="1"/>
  <c r="AW182" i="1"/>
  <c r="AY179" i="1"/>
  <c r="AJ52" i="1"/>
  <c r="AH51" i="1"/>
  <c r="AJ51" i="1" s="1"/>
  <c r="BO51" i="1" s="1"/>
  <c r="BG256" i="1"/>
  <c r="K254" i="1"/>
  <c r="L254" i="1" s="1"/>
  <c r="L255" i="1"/>
  <c r="U106" i="1"/>
  <c r="U108" i="1" s="1"/>
  <c r="Y106" i="1"/>
  <c r="Y108" i="1" s="1"/>
  <c r="AC332" i="1"/>
  <c r="AR332" i="1" s="1"/>
  <c r="BJ332" i="1" s="1"/>
  <c r="BE305" i="1"/>
  <c r="AR326" i="1"/>
  <c r="BJ326" i="1" s="1"/>
  <c r="BF302" i="1"/>
  <c r="AJ301" i="1"/>
  <c r="BO301" i="1" s="1"/>
  <c r="W330" i="1"/>
  <c r="X330" i="1" s="1"/>
  <c r="AC323" i="1"/>
  <c r="AA293" i="1"/>
  <c r="O293" i="1"/>
  <c r="BP287" i="1"/>
  <c r="O287" i="1"/>
  <c r="BA282" i="1"/>
  <c r="AI282" i="1"/>
  <c r="BP275" i="1"/>
  <c r="AF273" i="1"/>
  <c r="F270" i="1"/>
  <c r="BP270" i="1" s="1"/>
  <c r="AU254" i="1"/>
  <c r="AV254" i="1" s="1"/>
  <c r="AV224" i="1"/>
  <c r="R200" i="1"/>
  <c r="AV194" i="1"/>
  <c r="BC179" i="1"/>
  <c r="R175" i="1"/>
  <c r="AA175" i="1" s="1"/>
  <c r="AA177" i="1" s="1"/>
  <c r="AA161" i="1"/>
  <c r="AR210" i="1"/>
  <c r="BJ210" i="1" s="1"/>
  <c r="AR204" i="1"/>
  <c r="BJ204" i="1" s="1"/>
  <c r="M177" i="1"/>
  <c r="AN125" i="1"/>
  <c r="AG122" i="1"/>
  <c r="AP122" i="1" s="1"/>
  <c r="V150" i="1"/>
  <c r="Y150" i="1" s="1"/>
  <c r="M79" i="1"/>
  <c r="F67" i="1"/>
  <c r="F69" i="1" s="1"/>
  <c r="AN28" i="1"/>
  <c r="BE22" i="1"/>
  <c r="BH22" i="1" s="1"/>
  <c r="F7" i="1"/>
  <c r="BO7" i="1" s="1"/>
  <c r="BP7" i="1" s="1"/>
  <c r="J121" i="1"/>
  <c r="L121" i="1" s="1"/>
  <c r="D121" i="1"/>
  <c r="F121" i="1" s="1"/>
  <c r="M88" i="1"/>
  <c r="M90" i="1" s="1"/>
  <c r="J62" i="1"/>
  <c r="L62" i="1" s="1"/>
  <c r="O26" i="1"/>
  <c r="AN64" i="1"/>
  <c r="I284" i="1"/>
  <c r="W260" i="1"/>
  <c r="X260" i="1" s="1"/>
  <c r="O331" i="1"/>
  <c r="AL260" i="1"/>
  <c r="AM260" i="1" s="1"/>
  <c r="AB307" i="1"/>
  <c r="AQ307" i="1" s="1"/>
  <c r="BI307" i="1" s="1"/>
  <c r="AJ157" i="1"/>
  <c r="AP157" i="1" s="1"/>
  <c r="AP159" i="1" s="1"/>
  <c r="AO157" i="1"/>
  <c r="AO159" i="1" s="1"/>
  <c r="I144" i="1"/>
  <c r="G137" i="1"/>
  <c r="I137" i="1" s="1"/>
  <c r="L141" i="1"/>
  <c r="L143" i="1" s="1"/>
  <c r="J137" i="1"/>
  <c r="L137" i="1" s="1"/>
  <c r="BG277" i="1"/>
  <c r="M106" i="1"/>
  <c r="AB106" i="1" s="1"/>
  <c r="AT63" i="1"/>
  <c r="AV63" i="1" s="1"/>
  <c r="AT62" i="1"/>
  <c r="AV62" i="1" s="1"/>
  <c r="Y79" i="1"/>
  <c r="Y81" i="1" s="1"/>
  <c r="R79" i="1"/>
  <c r="AA79" i="1" s="1"/>
  <c r="Y67" i="1"/>
  <c r="Y69" i="1" s="1"/>
  <c r="O32" i="1"/>
  <c r="AD32" i="1" s="1"/>
  <c r="BP32" i="1"/>
  <c r="F30" i="1"/>
  <c r="BP30" i="1" s="1"/>
  <c r="O29" i="1"/>
  <c r="O30" i="1" s="1"/>
  <c r="AN91" i="1"/>
  <c r="AN93" i="1" s="1"/>
  <c r="F103" i="1"/>
  <c r="F105" i="1" s="1"/>
  <c r="M103" i="1"/>
  <c r="AB103" i="1" s="1"/>
  <c r="AB105" i="1" s="1"/>
  <c r="AK63" i="1"/>
  <c r="AM63" i="1" s="1"/>
  <c r="BN170" i="1"/>
  <c r="BN174" i="1" s="1"/>
  <c r="BL166" i="1"/>
  <c r="BN166" i="1" s="1"/>
  <c r="X314" i="1"/>
  <c r="X316" i="1" s="1"/>
  <c r="W313" i="1"/>
  <c r="X313" i="1" s="1"/>
  <c r="N160" i="1"/>
  <c r="N162" i="1" s="1"/>
  <c r="N348" i="1"/>
  <c r="J150" i="1"/>
  <c r="L163" i="1"/>
  <c r="L165" i="1" s="1"/>
  <c r="AJ339" i="1"/>
  <c r="AP339" i="1" s="1"/>
  <c r="AO153" i="1"/>
  <c r="AJ173" i="1"/>
  <c r="BO173" i="1" s="1"/>
  <c r="BP173" i="1" s="1"/>
  <c r="AN173" i="1"/>
  <c r="BF173" i="1" s="1"/>
  <c r="BI180" i="1"/>
  <c r="AB126" i="1"/>
  <c r="AA67" i="1"/>
  <c r="AV153" i="1"/>
  <c r="AQ138" i="1"/>
  <c r="BI138" i="1" s="1"/>
  <c r="BC41" i="1"/>
  <c r="BC43" i="1" s="1"/>
  <c r="BH9" i="1"/>
  <c r="BK14" i="1"/>
  <c r="AC302" i="1"/>
  <c r="AR302" i="1" s="1"/>
  <c r="BJ302" i="1" s="1"/>
  <c r="Y177" i="1"/>
  <c r="AC241" i="1"/>
  <c r="AR241" i="1" s="1"/>
  <c r="BJ241" i="1" s="1"/>
  <c r="O302" i="1"/>
  <c r="AC297" i="1"/>
  <c r="AR297" i="1" s="1"/>
  <c r="BJ297" i="1" s="1"/>
  <c r="BG296" i="1"/>
  <c r="AC281" i="1"/>
  <c r="AR281" i="1" s="1"/>
  <c r="BJ281" i="1" s="1"/>
  <c r="AU260" i="1"/>
  <c r="AV260" i="1" s="1"/>
  <c r="Z270" i="1"/>
  <c r="Z272" i="1" s="1"/>
  <c r="AP265" i="1"/>
  <c r="BH265" i="1" s="1"/>
  <c r="Y163" i="1"/>
  <c r="Y165" i="1" s="1"/>
  <c r="AB89" i="1"/>
  <c r="AQ89" i="1" s="1"/>
  <c r="BF74" i="1"/>
  <c r="BF123" i="1"/>
  <c r="BF101" i="1"/>
  <c r="Y23" i="1"/>
  <c r="AB21" i="1"/>
  <c r="AQ21" i="1" s="1"/>
  <c r="BI21" i="1" s="1"/>
  <c r="M124" i="1"/>
  <c r="AY127" i="1"/>
  <c r="AC305" i="1"/>
  <c r="AR305" i="1" s="1"/>
  <c r="BJ305" i="1" s="1"/>
  <c r="BP307" i="1"/>
  <c r="AC349" i="1"/>
  <c r="AR349" i="1" s="1"/>
  <c r="BJ349" i="1" s="1"/>
  <c r="BP25" i="1"/>
  <c r="BH14" i="1"/>
  <c r="AB80" i="1"/>
  <c r="AQ80" i="1" s="1"/>
  <c r="BP80" i="1"/>
  <c r="BP60" i="1"/>
  <c r="BP26" i="1"/>
  <c r="BG338" i="1"/>
  <c r="AP278" i="1"/>
  <c r="BH278" i="1" s="1"/>
  <c r="AC275" i="1"/>
  <c r="AR275" i="1" s="1"/>
  <c r="BJ275" i="1" s="1"/>
  <c r="AC152" i="1"/>
  <c r="AR152" i="1" s="1"/>
  <c r="BF86" i="1"/>
  <c r="BF22" i="1"/>
  <c r="BG312" i="1"/>
  <c r="R61" i="1"/>
  <c r="BE295" i="1"/>
  <c r="AA295" i="1"/>
  <c r="AA203" i="1"/>
  <c r="AC120" i="1"/>
  <c r="AR119" i="1"/>
  <c r="AR120" i="1" s="1"/>
  <c r="AC49" i="1"/>
  <c r="AR48" i="1"/>
  <c r="AR49" i="1" s="1"/>
  <c r="AL282" i="1"/>
  <c r="AM282" i="1" s="1"/>
  <c r="AM283" i="1"/>
  <c r="AY284" i="1"/>
  <c r="AX283" i="1"/>
  <c r="X160" i="1"/>
  <c r="X162" i="1" s="1"/>
  <c r="W150" i="1"/>
  <c r="W19" i="1" s="1"/>
  <c r="BD151" i="1"/>
  <c r="BD153" i="1" s="1"/>
  <c r="AU150" i="1"/>
  <c r="AV150" i="1" s="1"/>
  <c r="D137" i="1"/>
  <c r="F137" i="1" s="1"/>
  <c r="F144" i="1"/>
  <c r="AE63" i="1"/>
  <c r="AG63" i="1" s="1"/>
  <c r="AN79" i="1"/>
  <c r="AN81" i="1" s="1"/>
  <c r="AG79" i="1"/>
  <c r="AC127" i="1"/>
  <c r="AR126" i="1"/>
  <c r="BJ126" i="1" s="1"/>
  <c r="BJ127" i="1" s="1"/>
  <c r="F56" i="1"/>
  <c r="D55" i="1"/>
  <c r="F55" i="1" s="1"/>
  <c r="BO59" i="1"/>
  <c r="BP59" i="1" s="1"/>
  <c r="AJ61" i="1"/>
  <c r="BO61" i="1" s="1"/>
  <c r="G24" i="1"/>
  <c r="I24" i="1" s="1"/>
  <c r="AC114" i="1"/>
  <c r="AR113" i="1"/>
  <c r="AR114" i="1" s="1"/>
  <c r="AC84" i="1"/>
  <c r="AR83" i="1"/>
  <c r="AR84" i="1" s="1"/>
  <c r="I73" i="1"/>
  <c r="M73" i="1"/>
  <c r="AB73" i="1" s="1"/>
  <c r="F46" i="1"/>
  <c r="I34" i="1"/>
  <c r="M34" i="1"/>
  <c r="M36" i="1" s="1"/>
  <c r="M163" i="1"/>
  <c r="M165" i="1" s="1"/>
  <c r="D150" i="1"/>
  <c r="BO141" i="1"/>
  <c r="BP141" i="1" s="1"/>
  <c r="AJ143" i="1"/>
  <c r="BO79" i="1"/>
  <c r="AJ81" i="1"/>
  <c r="AJ76" i="1"/>
  <c r="AN76" i="1"/>
  <c r="AN78" i="1" s="1"/>
  <c r="BF68" i="1"/>
  <c r="BC69" i="1"/>
  <c r="K337" i="1"/>
  <c r="L339" i="1"/>
  <c r="AJ348" i="1"/>
  <c r="AP348" i="1" s="1"/>
  <c r="AO348" i="1"/>
  <c r="AY91" i="1"/>
  <c r="AY93" i="1" s="1"/>
  <c r="BC91" i="1"/>
  <c r="BC93" i="1" s="1"/>
  <c r="U91" i="1"/>
  <c r="U93" i="1" s="1"/>
  <c r="Y91" i="1"/>
  <c r="Y93" i="1" s="1"/>
  <c r="M91" i="1"/>
  <c r="M93" i="1" s="1"/>
  <c r="AJ85" i="1"/>
  <c r="AN85" i="1"/>
  <c r="AJ73" i="1"/>
  <c r="AP73" i="1" s="1"/>
  <c r="AN73" i="1"/>
  <c r="AN75" i="1" s="1"/>
  <c r="AN67" i="1"/>
  <c r="AN69" i="1" s="1"/>
  <c r="AE62" i="1"/>
  <c r="AG62" i="1" s="1"/>
  <c r="AG67" i="1"/>
  <c r="M64" i="1"/>
  <c r="AB64" i="1" s="1"/>
  <c r="I64" i="1"/>
  <c r="I66" i="1" s="1"/>
  <c r="G62" i="1"/>
  <c r="I62" i="1" s="1"/>
  <c r="AV52" i="1"/>
  <c r="AV54" i="1" s="1"/>
  <c r="AT51" i="1"/>
  <c r="AV51" i="1" s="1"/>
  <c r="L25" i="1"/>
  <c r="M25" i="1"/>
  <c r="M27" i="1" s="1"/>
  <c r="BC106" i="1"/>
  <c r="BC108" i="1" s="1"/>
  <c r="AV106" i="1"/>
  <c r="BE106" i="1" s="1"/>
  <c r="AN103" i="1"/>
  <c r="AN105" i="1" s="1"/>
  <c r="AG103" i="1"/>
  <c r="AP103" i="1" s="1"/>
  <c r="U182" i="1"/>
  <c r="AA182" i="1" s="1"/>
  <c r="Y182" i="1"/>
  <c r="AB182" i="1" s="1"/>
  <c r="BO100" i="1"/>
  <c r="AJ102" i="1"/>
  <c r="BP42" i="1"/>
  <c r="AJ172" i="1"/>
  <c r="BO172" i="1" s="1"/>
  <c r="BP172" i="1" s="1"/>
  <c r="AN172" i="1"/>
  <c r="BF172" i="1" s="1"/>
  <c r="F329" i="1"/>
  <c r="AR325" i="1"/>
  <c r="BJ325" i="1" s="1"/>
  <c r="BF311" i="1"/>
  <c r="BK306" i="1"/>
  <c r="BK304" i="1"/>
  <c r="BE291" i="1"/>
  <c r="O291" i="1"/>
  <c r="AS290" i="1"/>
  <c r="BK290" i="1" s="1"/>
  <c r="BF284" i="1"/>
  <c r="S282" i="1"/>
  <c r="BN273" i="1"/>
  <c r="AC299" i="1"/>
  <c r="AR299" i="1" s="1"/>
  <c r="BJ299" i="1" s="1"/>
  <c r="N270" i="1"/>
  <c r="N272" i="1" s="1"/>
  <c r="AR285" i="1"/>
  <c r="BJ285" i="1" s="1"/>
  <c r="K260" i="1"/>
  <c r="L260" i="1" s="1"/>
  <c r="AB179" i="1"/>
  <c r="AQ179" i="1" s="1"/>
  <c r="BI179" i="1" s="1"/>
  <c r="AS245" i="1"/>
  <c r="BK245" i="1" s="1"/>
  <c r="Z221" i="1"/>
  <c r="AN179" i="1"/>
  <c r="F163" i="1"/>
  <c r="F165" i="1" s="1"/>
  <c r="H150" i="1"/>
  <c r="H19" i="1" s="1"/>
  <c r="AG144" i="1"/>
  <c r="AP144" i="1" s="1"/>
  <c r="BH144" i="1" s="1"/>
  <c r="T150" i="1"/>
  <c r="T19" i="1" s="1"/>
  <c r="M141" i="1"/>
  <c r="M143" i="1" s="1"/>
  <c r="AQ132" i="1"/>
  <c r="BI132" i="1" s="1"/>
  <c r="BI133" i="1" s="1"/>
  <c r="BC128" i="1"/>
  <c r="BC130" i="1" s="1"/>
  <c r="M125" i="1"/>
  <c r="M127" i="1" s="1"/>
  <c r="BE91" i="1"/>
  <c r="BE76" i="1"/>
  <c r="AA73" i="1"/>
  <c r="R64" i="1"/>
  <c r="R66" i="1" s="1"/>
  <c r="BB163" i="1"/>
  <c r="BB165" i="1" s="1"/>
  <c r="BC163" i="1"/>
  <c r="BC165" i="1" s="1"/>
  <c r="R163" i="1"/>
  <c r="R165" i="1" s="1"/>
  <c r="Z160" i="1"/>
  <c r="Z162" i="1" s="1"/>
  <c r="AL150" i="1"/>
  <c r="AL19" i="1" s="1"/>
  <c r="M144" i="1"/>
  <c r="AC133" i="1"/>
  <c r="BP57" i="1"/>
  <c r="Y59" i="1"/>
  <c r="BC52" i="1"/>
  <c r="M44" i="1"/>
  <c r="M46" i="1" s="1"/>
  <c r="M94" i="1"/>
  <c r="BF89" i="1"/>
  <c r="O42" i="1"/>
  <c r="I28" i="1"/>
  <c r="BC103" i="1"/>
  <c r="BC105" i="1" s="1"/>
  <c r="Y85" i="1"/>
  <c r="Y87" i="1" s="1"/>
  <c r="M59" i="1"/>
  <c r="M61" i="1" s="1"/>
  <c r="AN100" i="1"/>
  <c r="AW63" i="1"/>
  <c r="AY63" i="1" s="1"/>
  <c r="P62" i="1"/>
  <c r="R62" i="1" s="1"/>
  <c r="AB49" i="1"/>
  <c r="AQ48" i="1"/>
  <c r="AQ49" i="1" s="1"/>
  <c r="BD270" i="1"/>
  <c r="BD272" i="1" s="1"/>
  <c r="BH245" i="1"/>
  <c r="AA194" i="1"/>
  <c r="AD193" i="1"/>
  <c r="U179" i="1"/>
  <c r="AA179" i="1" s="1"/>
  <c r="BB157" i="1"/>
  <c r="BB159" i="1" s="1"/>
  <c r="BA150" i="1"/>
  <c r="BA19" i="1" s="1"/>
  <c r="Q150" i="1"/>
  <c r="R157" i="1"/>
  <c r="AA157" i="1" s="1"/>
  <c r="AA159" i="1" s="1"/>
  <c r="U314" i="1"/>
  <c r="U316" i="1" s="1"/>
  <c r="Z314" i="1"/>
  <c r="Z316" i="1" s="1"/>
  <c r="AX274" i="1"/>
  <c r="AY276" i="1"/>
  <c r="BO175" i="1"/>
  <c r="AJ177" i="1"/>
  <c r="D170" i="1"/>
  <c r="M171" i="1"/>
  <c r="BF92" i="1"/>
  <c r="Y122" i="1"/>
  <c r="Y124" i="1" s="1"/>
  <c r="I85" i="1"/>
  <c r="O85" i="1" s="1"/>
  <c r="AD85" i="1" s="1"/>
  <c r="M85" i="1"/>
  <c r="J63" i="1"/>
  <c r="L63" i="1" s="1"/>
  <c r="AC46" i="1"/>
  <c r="AR45" i="1"/>
  <c r="AR46" i="1" s="1"/>
  <c r="F41" i="1"/>
  <c r="F43" i="1" s="1"/>
  <c r="BP43" i="1" s="1"/>
  <c r="M41" i="1"/>
  <c r="M43" i="1" s="1"/>
  <c r="F31" i="1"/>
  <c r="M31" i="1"/>
  <c r="M33" i="1" s="1"/>
  <c r="F28" i="1"/>
  <c r="D24" i="1"/>
  <c r="F24" i="1" s="1"/>
  <c r="M28" i="1"/>
  <c r="BK13" i="1"/>
  <c r="M100" i="1"/>
  <c r="AB100" i="1" s="1"/>
  <c r="AQ100" i="1" s="1"/>
  <c r="BO128" i="1"/>
  <c r="AJ130" i="1"/>
  <c r="BO130" i="1" s="1"/>
  <c r="AD350" i="1"/>
  <c r="AS350" i="1" s="1"/>
  <c r="BK350" i="1" s="1"/>
  <c r="T283" i="1"/>
  <c r="T282" i="1" s="1"/>
  <c r="U284" i="1"/>
  <c r="I167" i="1"/>
  <c r="I169" i="1" s="1"/>
  <c r="M167" i="1"/>
  <c r="M169" i="1" s="1"/>
  <c r="BO305" i="1"/>
  <c r="BP305" i="1" s="1"/>
  <c r="AP305" i="1"/>
  <c r="BH305" i="1" s="1"/>
  <c r="AK182" i="1"/>
  <c r="AM182" i="1" s="1"/>
  <c r="AP182" i="1" s="1"/>
  <c r="AM179" i="1"/>
  <c r="AV159" i="1"/>
  <c r="BO122" i="1"/>
  <c r="AJ124" i="1"/>
  <c r="BO124" i="1" s="1"/>
  <c r="AJ94" i="1"/>
  <c r="AN94" i="1"/>
  <c r="BF94" i="1" s="1"/>
  <c r="BF96" i="1" s="1"/>
  <c r="U88" i="1"/>
  <c r="U90" i="1" s="1"/>
  <c r="Y88" i="1"/>
  <c r="Y90" i="1" s="1"/>
  <c r="AJ67" i="1"/>
  <c r="AH63" i="1"/>
  <c r="AJ63" i="1" s="1"/>
  <c r="BO63" i="1" s="1"/>
  <c r="D62" i="1"/>
  <c r="M67" i="1"/>
  <c r="AB67" i="1" s="1"/>
  <c r="AB69" i="1" s="1"/>
  <c r="O53" i="1"/>
  <c r="AD53" i="1" s="1"/>
  <c r="BP53" i="1"/>
  <c r="AF337" i="1"/>
  <c r="AO337" i="1" s="1"/>
  <c r="BB122" i="1"/>
  <c r="BB124" i="1" s="1"/>
  <c r="BC122" i="1"/>
  <c r="BF122" i="1" s="1"/>
  <c r="I339" i="1"/>
  <c r="H337" i="1"/>
  <c r="I337" i="1" s="1"/>
  <c r="AY88" i="1"/>
  <c r="AY90" i="1" s="1"/>
  <c r="BC88" i="1"/>
  <c r="BC90" i="1" s="1"/>
  <c r="AM79" i="1"/>
  <c r="AM81" i="1" s="1"/>
  <c r="AK62" i="1"/>
  <c r="AM62" i="1" s="1"/>
  <c r="BB67" i="1"/>
  <c r="BB69" i="1" s="1"/>
  <c r="AZ62" i="1"/>
  <c r="BB62" i="1" s="1"/>
  <c r="AA122" i="1"/>
  <c r="AA94" i="1"/>
  <c r="AP91" i="1"/>
  <c r="AA88" i="1"/>
  <c r="AP64" i="1"/>
  <c r="BH64" i="1" s="1"/>
  <c r="BE197" i="1"/>
  <c r="BE160" i="1"/>
  <c r="BE162" i="1" s="1"/>
  <c r="AP160" i="1"/>
  <c r="AP162" i="1" s="1"/>
  <c r="BC59" i="1"/>
  <c r="BC61" i="1" s="1"/>
  <c r="AN56" i="1"/>
  <c r="Y52" i="1"/>
  <c r="Y54" i="1" s="1"/>
  <c r="BC25" i="1"/>
  <c r="BC27" i="1" s="1"/>
  <c r="AA7" i="1"/>
  <c r="BC23" i="1"/>
  <c r="AB118" i="1"/>
  <c r="AQ118" i="1" s="1"/>
  <c r="BI118" i="1" s="1"/>
  <c r="M108" i="1"/>
  <c r="AS12" i="1"/>
  <c r="BK12" i="1" s="1"/>
  <c r="AS10" i="1"/>
  <c r="BK10" i="1" s="1"/>
  <c r="O59" i="1"/>
  <c r="O61" i="1" s="1"/>
  <c r="AR303" i="1"/>
  <c r="AB291" i="1"/>
  <c r="BH178" i="1"/>
  <c r="AB303" i="1"/>
  <c r="AQ303" i="1" s="1"/>
  <c r="BI303" i="1" s="1"/>
  <c r="AB173" i="1"/>
  <c r="AQ173" i="1" s="1"/>
  <c r="AR315" i="1"/>
  <c r="AR294" i="1"/>
  <c r="BJ294" i="1" s="1"/>
  <c r="BH180" i="1"/>
  <c r="P63" i="1"/>
  <c r="BH11" i="1"/>
  <c r="BP129" i="1"/>
  <c r="BP303" i="1"/>
  <c r="Z348" i="1"/>
  <c r="AC341" i="1"/>
  <c r="AC350" i="1"/>
  <c r="BK351" i="1"/>
  <c r="BH349" i="1"/>
  <c r="I163" i="1"/>
  <c r="I165" i="1" s="1"/>
  <c r="G150" i="1"/>
  <c r="I150" i="1" s="1"/>
  <c r="AH168" i="1"/>
  <c r="AQ134" i="1"/>
  <c r="BI134" i="1" s="1"/>
  <c r="BE103" i="1"/>
  <c r="BH103" i="1" s="1"/>
  <c r="BH147" i="1"/>
  <c r="BH154" i="1"/>
  <c r="P24" i="1"/>
  <c r="R24" i="1" s="1"/>
  <c r="BF73" i="1"/>
  <c r="BF75" i="1" s="1"/>
  <c r="S62" i="1"/>
  <c r="V62" i="1"/>
  <c r="X62" i="1" s="1"/>
  <c r="AH62" i="1"/>
  <c r="AJ62" i="1" s="1"/>
  <c r="AD277" i="1"/>
  <c r="BH17" i="1"/>
  <c r="BH13" i="1"/>
  <c r="E11" i="3"/>
  <c r="F11" i="3" s="1"/>
  <c r="BO179" i="1"/>
  <c r="G5" i="3"/>
  <c r="M5" i="3"/>
  <c r="F5" i="3"/>
  <c r="E27" i="3"/>
  <c r="D15" i="3"/>
  <c r="BN188" i="1"/>
  <c r="BO188" i="1" s="1"/>
  <c r="BO186" i="1"/>
  <c r="BP186" i="1" s="1"/>
  <c r="G21" i="3"/>
  <c r="E23" i="3"/>
  <c r="F21" i="3"/>
  <c r="M21" i="3"/>
  <c r="BO23" i="1"/>
  <c r="BO36" i="1"/>
  <c r="BG341" i="1"/>
  <c r="BG350" i="1"/>
  <c r="AC328" i="1"/>
  <c r="AR328" i="1" s="1"/>
  <c r="AP294" i="1"/>
  <c r="BH294" i="1" s="1"/>
  <c r="Z293" i="1"/>
  <c r="BG280" i="1"/>
  <c r="BG278" i="1"/>
  <c r="BG294" i="1"/>
  <c r="BH241" i="1"/>
  <c r="BO322" i="1"/>
  <c r="BP322" i="1" s="1"/>
  <c r="BO244" i="1"/>
  <c r="BP244" i="1" s="1"/>
  <c r="BO221" i="1"/>
  <c r="BO153" i="1"/>
  <c r="BO102" i="1"/>
  <c r="BO90" i="1"/>
  <c r="BO81" i="1"/>
  <c r="BP81" i="1" s="1"/>
  <c r="BO302" i="1"/>
  <c r="BP302" i="1" s="1"/>
  <c r="BO34" i="1"/>
  <c r="BP34" i="1" s="1"/>
  <c r="BN33" i="1"/>
  <c r="BO33" i="1" s="1"/>
  <c r="BO31" i="1"/>
  <c r="BN197" i="1"/>
  <c r="BO197" i="1" s="1"/>
  <c r="BO195" i="1"/>
  <c r="G17" i="3"/>
  <c r="E19" i="3"/>
  <c r="M17" i="3"/>
  <c r="F17" i="3"/>
  <c r="AP332" i="1"/>
  <c r="AA215" i="1"/>
  <c r="BH228" i="1"/>
  <c r="BH225" i="1"/>
  <c r="BH222" i="1"/>
  <c r="BH219" i="1"/>
  <c r="BH216" i="1"/>
  <c r="BH70" i="1"/>
  <c r="BO27" i="1"/>
  <c r="BF324" i="1"/>
  <c r="BH333" i="1"/>
  <c r="BO331" i="1"/>
  <c r="BP331" i="1" s="1"/>
  <c r="BJ303" i="1"/>
  <c r="H260" i="1"/>
  <c r="I260" i="1" s="1"/>
  <c r="BO240" i="1"/>
  <c r="AB172" i="1"/>
  <c r="AQ172" i="1" s="1"/>
  <c r="BI172" i="1" s="1"/>
  <c r="BG303" i="1"/>
  <c r="AA302" i="1"/>
  <c r="AC286" i="1"/>
  <c r="AR286" i="1" s="1"/>
  <c r="BJ286" i="1" s="1"/>
  <c r="BI339" i="1"/>
  <c r="AC351" i="1"/>
  <c r="AR351" i="1" s="1"/>
  <c r="BJ351" i="1" s="1"/>
  <c r="BO151" i="1"/>
  <c r="BO21" i="1"/>
  <c r="BP21" i="1" s="1"/>
  <c r="BO329" i="1"/>
  <c r="BO319" i="1"/>
  <c r="BO316" i="1"/>
  <c r="BO162" i="1"/>
  <c r="BO156" i="1"/>
  <c r="BO143" i="1"/>
  <c r="BP143" i="1" s="1"/>
  <c r="BO108" i="1"/>
  <c r="BP108" i="1" s="1"/>
  <c r="BN235" i="1"/>
  <c r="BO235" i="1" s="1"/>
  <c r="BO233" i="1"/>
  <c r="X254" i="1"/>
  <c r="X255" i="1"/>
  <c r="BO255" i="1"/>
  <c r="BO245" i="1"/>
  <c r="BP245" i="1" s="1"/>
  <c r="BO246" i="1"/>
  <c r="O336" i="1"/>
  <c r="AD336" i="1" s="1"/>
  <c r="AS336" i="1" s="1"/>
  <c r="BK336" i="1" s="1"/>
  <c r="AR341" i="1"/>
  <c r="BJ341" i="1" s="1"/>
  <c r="O349" i="1"/>
  <c r="AD349" i="1" s="1"/>
  <c r="AS349" i="1" s="1"/>
  <c r="BK349" i="1" s="1"/>
  <c r="BH350" i="1"/>
  <c r="F348" i="1"/>
  <c r="O348" i="1" s="1"/>
  <c r="O338" i="1"/>
  <c r="AD338" i="1" s="1"/>
  <c r="AS338" i="1" s="1"/>
  <c r="BK338" i="1" s="1"/>
  <c r="BH351" i="1"/>
  <c r="O340" i="1"/>
  <c r="AD340" i="1" s="1"/>
  <c r="AS340" i="1" s="1"/>
  <c r="BK340" i="1" s="1"/>
  <c r="BN335" i="1"/>
  <c r="O52" i="1"/>
  <c r="O54" i="1" s="1"/>
  <c r="Q260" i="1"/>
  <c r="R260" i="1" s="1"/>
  <c r="Z264" i="1"/>
  <c r="Z266" i="1" s="1"/>
  <c r="BG309" i="1"/>
  <c r="T274" i="1"/>
  <c r="T273" i="1" s="1"/>
  <c r="U273" i="1" s="1"/>
  <c r="BH256" i="1"/>
  <c r="AR287" i="1"/>
  <c r="BJ287" i="1" s="1"/>
  <c r="N151" i="1"/>
  <c r="AS16" i="1"/>
  <c r="BK16" i="1" s="1"/>
  <c r="BG305" i="1"/>
  <c r="E335" i="1"/>
  <c r="BF339" i="1"/>
  <c r="AD341" i="1"/>
  <c r="AS341" i="1" s="1"/>
  <c r="BK341" i="1" s="1"/>
  <c r="BH308" i="1"/>
  <c r="BD293" i="1"/>
  <c r="BG241" i="1"/>
  <c r="T335" i="1"/>
  <c r="U335" i="1" s="1"/>
  <c r="AB337" i="1"/>
  <c r="BG348" i="1"/>
  <c r="AY337" i="1"/>
  <c r="AW335" i="1"/>
  <c r="AY335" i="1" s="1"/>
  <c r="BB339" i="1"/>
  <c r="BE339" i="1" s="1"/>
  <c r="BA337" i="1"/>
  <c r="BD337" i="1" s="1"/>
  <c r="M335" i="1"/>
  <c r="AU335" i="1"/>
  <c r="AV335" i="1" s="1"/>
  <c r="BK279" i="1"/>
  <c r="AC309" i="1"/>
  <c r="AR309" i="1" s="1"/>
  <c r="BJ309" i="1" s="1"/>
  <c r="BE302" i="1"/>
  <c r="BG289" i="1"/>
  <c r="AR350" i="1"/>
  <c r="BJ350" i="1" s="1"/>
  <c r="AP307" i="1"/>
  <c r="BH307" i="1" s="1"/>
  <c r="BI348" i="1"/>
  <c r="AM337" i="1"/>
  <c r="AK335" i="1"/>
  <c r="AM335" i="1" s="1"/>
  <c r="R339" i="1"/>
  <c r="AA339" i="1" s="1"/>
  <c r="Z339" i="1"/>
  <c r="Q337" i="1"/>
  <c r="X64" i="1"/>
  <c r="X66" i="1" s="1"/>
  <c r="V63" i="1"/>
  <c r="X63" i="1" s="1"/>
  <c r="Y335" i="1"/>
  <c r="BH292" i="1"/>
  <c r="BG288" i="1"/>
  <c r="R348" i="1"/>
  <c r="AA348" i="1" s="1"/>
  <c r="AD348" i="1" s="1"/>
  <c r="BC337" i="1"/>
  <c r="BN337" i="1"/>
  <c r="BB348" i="1"/>
  <c r="BE348" i="1" s="1"/>
  <c r="BD339" i="1"/>
  <c r="BG339" i="1" s="1"/>
  <c r="I171" i="1"/>
  <c r="G170" i="1"/>
  <c r="F339" i="1"/>
  <c r="N339" i="1"/>
  <c r="F272" i="1"/>
  <c r="AC189" i="1"/>
  <c r="AR189" i="1" s="1"/>
  <c r="BJ189" i="1" s="1"/>
  <c r="AS333" i="1"/>
  <c r="BK333" i="1" s="1"/>
  <c r="BG210" i="1"/>
  <c r="BF331" i="1"/>
  <c r="BC177" i="1"/>
  <c r="BG326" i="1"/>
  <c r="BH312" i="1"/>
  <c r="BE299" i="1"/>
  <c r="BH299" i="1" s="1"/>
  <c r="BG297" i="1"/>
  <c r="BG286" i="1"/>
  <c r="AO293" i="1"/>
  <c r="BH341" i="1"/>
  <c r="AZ63" i="1"/>
  <c r="BB63" i="1" s="1"/>
  <c r="F337" i="1"/>
  <c r="AN337" i="1"/>
  <c r="AX273" i="1"/>
  <c r="AY273" i="1" s="1"/>
  <c r="AY274" i="1"/>
  <c r="R63" i="1"/>
  <c r="X141" i="1"/>
  <c r="X143" i="1" s="1"/>
  <c r="V137" i="1"/>
  <c r="X137" i="1" s="1"/>
  <c r="L171" i="1"/>
  <c r="O171" i="1" s="1"/>
  <c r="J170" i="1"/>
  <c r="G121" i="1"/>
  <c r="I121" i="1" s="1"/>
  <c r="I125" i="1"/>
  <c r="M128" i="1"/>
  <c r="M130" i="1" s="1"/>
  <c r="F128" i="1"/>
  <c r="R52" i="1"/>
  <c r="R54" i="1" s="1"/>
  <c r="P51" i="1"/>
  <c r="R51" i="1" s="1"/>
  <c r="Z331" i="1"/>
  <c r="AC331" i="1" s="1"/>
  <c r="AR331" i="1" s="1"/>
  <c r="F61" i="1"/>
  <c r="BH181" i="1"/>
  <c r="BI173" i="1"/>
  <c r="BD314" i="1"/>
  <c r="BD316" i="1" s="1"/>
  <c r="AN175" i="1"/>
  <c r="AN177" i="1" s="1"/>
  <c r="AG276" i="1"/>
  <c r="Y141" i="1"/>
  <c r="Y143" i="1" s="1"/>
  <c r="AW137" i="1"/>
  <c r="AY137" i="1" s="1"/>
  <c r="AM141" i="1"/>
  <c r="AM143" i="1" s="1"/>
  <c r="AK137" i="1"/>
  <c r="AM137" i="1" s="1"/>
  <c r="BB52" i="1"/>
  <c r="BB54" i="1" s="1"/>
  <c r="AZ51" i="1"/>
  <c r="BB51" i="1" s="1"/>
  <c r="BH302" i="1"/>
  <c r="AO331" i="1"/>
  <c r="BD331" i="1"/>
  <c r="AP331" i="1"/>
  <c r="AP325" i="1"/>
  <c r="F316" i="1"/>
  <c r="BP316" i="1" s="1"/>
  <c r="L276" i="1"/>
  <c r="AY255" i="1"/>
  <c r="R276" i="1"/>
  <c r="AA276" i="1" s="1"/>
  <c r="BJ215" i="1"/>
  <c r="AR233" i="1"/>
  <c r="BJ233" i="1" s="1"/>
  <c r="AQ131" i="1"/>
  <c r="BI131" i="1" s="1"/>
  <c r="AG162" i="1"/>
  <c r="AD37" i="1"/>
  <c r="AS37" i="1" s="1"/>
  <c r="BK37" i="1" s="1"/>
  <c r="AB115" i="1"/>
  <c r="AQ115" i="1" s="1"/>
  <c r="BI115" i="1" s="1"/>
  <c r="V24" i="1"/>
  <c r="X24" i="1" s="1"/>
  <c r="BI48" i="1"/>
  <c r="BI49" i="1" s="1"/>
  <c r="BF21" i="1"/>
  <c r="AB70" i="1"/>
  <c r="AQ70" i="1" s="1"/>
  <c r="BI70" i="1" s="1"/>
  <c r="BF79" i="1"/>
  <c r="BF81" i="1" s="1"/>
  <c r="BH131" i="1"/>
  <c r="BF112" i="1"/>
  <c r="BH134" i="1"/>
  <c r="BO293" i="1"/>
  <c r="AD181" i="1"/>
  <c r="BE179" i="1"/>
  <c r="T313" i="1"/>
  <c r="Z313" i="1" s="1"/>
  <c r="BM185" i="1"/>
  <c r="BN185" i="1" s="1"/>
  <c r="AO264" i="1"/>
  <c r="BF147" i="1"/>
  <c r="BG275" i="1"/>
  <c r="AN141" i="1"/>
  <c r="Z295" i="1"/>
  <c r="S137" i="1"/>
  <c r="BH16" i="1"/>
  <c r="BC144" i="1"/>
  <c r="G55" i="1"/>
  <c r="I55" i="1" s="1"/>
  <c r="AN144" i="1"/>
  <c r="J24" i="1"/>
  <c r="BB141" i="1"/>
  <c r="BB143" i="1" s="1"/>
  <c r="AZ137" i="1"/>
  <c r="BB137" i="1" s="1"/>
  <c r="BH309" i="1"/>
  <c r="BH277" i="1"/>
  <c r="AR298" i="1"/>
  <c r="BJ298" i="1" s="1"/>
  <c r="BC141" i="1"/>
  <c r="BC143" i="1" s="1"/>
  <c r="N157" i="1"/>
  <c r="N159" i="1" s="1"/>
  <c r="AH137" i="1"/>
  <c r="N327" i="1"/>
  <c r="N329" i="1" s="1"/>
  <c r="I327" i="1"/>
  <c r="AA141" i="1"/>
  <c r="BH112" i="1"/>
  <c r="BH97" i="1"/>
  <c r="AR291" i="1"/>
  <c r="BJ291" i="1" s="1"/>
  <c r="BB255" i="1"/>
  <c r="BG320" i="1"/>
  <c r="BG322" i="1" s="1"/>
  <c r="K150" i="1"/>
  <c r="K19" i="1" s="1"/>
  <c r="BH326" i="1"/>
  <c r="AX313" i="1"/>
  <c r="AG179" i="1"/>
  <c r="BM232" i="1"/>
  <c r="BN232" i="1" s="1"/>
  <c r="BO232" i="1" s="1"/>
  <c r="AB311" i="1"/>
  <c r="AQ311" i="1" s="1"/>
  <c r="BI311" i="1" s="1"/>
  <c r="BG281" i="1"/>
  <c r="BG257" i="1"/>
  <c r="BG287" i="1"/>
  <c r="BD295" i="1"/>
  <c r="BH290" i="1"/>
  <c r="BG285" i="1"/>
  <c r="Y144" i="1"/>
  <c r="AB144" i="1" s="1"/>
  <c r="BF109" i="1"/>
  <c r="BH15" i="1"/>
  <c r="AR323" i="1"/>
  <c r="BJ323" i="1" s="1"/>
  <c r="BH304" i="1"/>
  <c r="AD303" i="1"/>
  <c r="AS303" i="1" s="1"/>
  <c r="BK303" i="1" s="1"/>
  <c r="AP300" i="1"/>
  <c r="BG291" i="1"/>
  <c r="AP291" i="1"/>
  <c r="BH291" i="1" s="1"/>
  <c r="AO284" i="1"/>
  <c r="BH286" i="1"/>
  <c r="AQ291" i="1"/>
  <c r="BI291" i="1" s="1"/>
  <c r="BE269" i="1"/>
  <c r="BN264" i="1"/>
  <c r="AB254" i="1"/>
  <c r="BD240" i="1"/>
  <c r="Z197" i="1"/>
  <c r="AD205" i="1"/>
  <c r="AS205" i="1" s="1"/>
  <c r="AR228" i="1"/>
  <c r="BJ228" i="1" s="1"/>
  <c r="AR225" i="1"/>
  <c r="BJ225" i="1" s="1"/>
  <c r="AR219" i="1"/>
  <c r="BJ219" i="1" s="1"/>
  <c r="BG213" i="1"/>
  <c r="BG203" i="1"/>
  <c r="AR154" i="1"/>
  <c r="BJ154" i="1" s="1"/>
  <c r="Q311" i="1"/>
  <c r="R311" i="1" s="1"/>
  <c r="AB276" i="1"/>
  <c r="AQ276" i="1" s="1"/>
  <c r="BI276" i="1" s="1"/>
  <c r="N293" i="1"/>
  <c r="AC293" i="1" s="1"/>
  <c r="N269" i="1"/>
  <c r="H282" i="1"/>
  <c r="I282" i="1" s="1"/>
  <c r="Z254" i="1"/>
  <c r="AM255" i="1"/>
  <c r="BH195" i="1"/>
  <c r="BG154" i="1"/>
  <c r="Z159" i="1"/>
  <c r="BG237" i="1"/>
  <c r="BH306" i="1"/>
  <c r="AD259" i="1"/>
  <c r="AS259" i="1" s="1"/>
  <c r="BK259" i="1" s="1"/>
  <c r="Z240" i="1"/>
  <c r="BG207" i="1"/>
  <c r="BG250" i="1"/>
  <c r="BA311" i="1"/>
  <c r="AJ313" i="1"/>
  <c r="AI311" i="1"/>
  <c r="AJ311" i="1" s="1"/>
  <c r="N316" i="1"/>
  <c r="AG272" i="1"/>
  <c r="AP327" i="1"/>
  <c r="AC322" i="1"/>
  <c r="AN301" i="1"/>
  <c r="AJ284" i="1"/>
  <c r="AP284" i="1" s="1"/>
  <c r="AO300" i="1"/>
  <c r="AD298" i="1"/>
  <c r="AS298" i="1" s="1"/>
  <c r="BK298" i="1" s="1"/>
  <c r="N301" i="1"/>
  <c r="F266" i="1"/>
  <c r="AG266" i="1"/>
  <c r="I255" i="1"/>
  <c r="BB284" i="1"/>
  <c r="BG233" i="1"/>
  <c r="BG228" i="1"/>
  <c r="BG225" i="1"/>
  <c r="BG222" i="1"/>
  <c r="BG224" i="1" s="1"/>
  <c r="BG219" i="1"/>
  <c r="AD214" i="1"/>
  <c r="AS214" i="1" s="1"/>
  <c r="AD211" i="1"/>
  <c r="BG200" i="1"/>
  <c r="BH192" i="1"/>
  <c r="BF163" i="1"/>
  <c r="BF165" i="1" s="1"/>
  <c r="AG159" i="1"/>
  <c r="BG151" i="1"/>
  <c r="BG153" i="1" s="1"/>
  <c r="AP293" i="1"/>
  <c r="BG267" i="1"/>
  <c r="BG269" i="1" s="1"/>
  <c r="AO240" i="1"/>
  <c r="BG204" i="1"/>
  <c r="BG317" i="1"/>
  <c r="BG319" i="1" s="1"/>
  <c r="BH288" i="1"/>
  <c r="BH280" i="1"/>
  <c r="BH258" i="1"/>
  <c r="BH231" i="1"/>
  <c r="AU311" i="1"/>
  <c r="AO203" i="1"/>
  <c r="BH297" i="1"/>
  <c r="BH279" i="1"/>
  <c r="AS181" i="1"/>
  <c r="BK181" i="1" s="1"/>
  <c r="W311" i="1"/>
  <c r="X311" i="1" s="1"/>
  <c r="BM311" i="1"/>
  <c r="BN313" i="1"/>
  <c r="BH132" i="1"/>
  <c r="BH133" i="1" s="1"/>
  <c r="BH118" i="1"/>
  <c r="BF47" i="1"/>
  <c r="I54" i="1"/>
  <c r="BF97" i="1"/>
  <c r="BF70" i="1"/>
  <c r="BH135" i="1"/>
  <c r="BH136" i="1" s="1"/>
  <c r="AC136" i="1"/>
  <c r="M96" i="1"/>
  <c r="AN87" i="1"/>
  <c r="AB37" i="1"/>
  <c r="AP34" i="1"/>
  <c r="AN102" i="1"/>
  <c r="AB82" i="1"/>
  <c r="AQ82" i="1" s="1"/>
  <c r="BI82" i="1" s="1"/>
  <c r="BF82" i="1"/>
  <c r="F90" i="1"/>
  <c r="M66" i="1"/>
  <c r="BE31" i="1"/>
  <c r="BE33" i="1" s="1"/>
  <c r="AA31" i="1"/>
  <c r="AQ112" i="1"/>
  <c r="BI112" i="1" s="1"/>
  <c r="BF115" i="1"/>
  <c r="AB39" i="1"/>
  <c r="AQ38" i="1"/>
  <c r="AB47" i="1"/>
  <c r="AQ47" i="1" s="1"/>
  <c r="BI47" i="1" s="1"/>
  <c r="Y31" i="1"/>
  <c r="AB29" i="1"/>
  <c r="AQ29" i="1" s="1"/>
  <c r="AA21" i="1"/>
  <c r="AP21" i="1"/>
  <c r="AP23" i="1" s="1"/>
  <c r="AV329" i="1"/>
  <c r="BE328" i="1"/>
  <c r="R329" i="1"/>
  <c r="AA328" i="1"/>
  <c r="AD328" i="1" s="1"/>
  <c r="AD318" i="1"/>
  <c r="O326" i="1"/>
  <c r="AD326" i="1" s="1"/>
  <c r="AS326" i="1" s="1"/>
  <c r="BK326" i="1" s="1"/>
  <c r="Z324" i="1"/>
  <c r="AC324" i="1" s="1"/>
  <c r="R324" i="1"/>
  <c r="AA324" i="1" s="1"/>
  <c r="AR322" i="1"/>
  <c r="BJ321" i="1"/>
  <c r="AB322" i="1"/>
  <c r="AQ321" i="1"/>
  <c r="AV319" i="1"/>
  <c r="BE317" i="1"/>
  <c r="BH317" i="1" s="1"/>
  <c r="AG316" i="1"/>
  <c r="AP315" i="1"/>
  <c r="AV301" i="1"/>
  <c r="BE301" i="1" s="1"/>
  <c r="BC301" i="1"/>
  <c r="U301" i="1"/>
  <c r="Z301" i="1"/>
  <c r="F301" i="1"/>
  <c r="M301" i="1"/>
  <c r="AO330" i="1"/>
  <c r="AG330" i="1"/>
  <c r="AP330" i="1" s="1"/>
  <c r="Y310" i="1"/>
  <c r="AB310" i="1" s="1"/>
  <c r="AP272" i="1"/>
  <c r="AD271" i="1"/>
  <c r="BH268" i="1"/>
  <c r="AD268" i="1"/>
  <c r="AP266" i="1"/>
  <c r="AD265" i="1"/>
  <c r="AC317" i="1"/>
  <c r="N319" i="1"/>
  <c r="AY300" i="1"/>
  <c r="BE300" i="1" s="1"/>
  <c r="BH300" i="1" s="1"/>
  <c r="BD300" i="1"/>
  <c r="U300" i="1"/>
  <c r="AA300" i="1" s="1"/>
  <c r="Z300" i="1"/>
  <c r="AH282" i="1"/>
  <c r="AJ282" i="1" s="1"/>
  <c r="AJ283" i="1"/>
  <c r="AN283" i="1"/>
  <c r="V282" i="1"/>
  <c r="X282" i="1" s="1"/>
  <c r="X283" i="1"/>
  <c r="BP280" i="1"/>
  <c r="O280" i="1"/>
  <c r="AD280" i="1" s="1"/>
  <c r="AS280" i="1" s="1"/>
  <c r="BK280" i="1" s="1"/>
  <c r="BP276" i="1"/>
  <c r="AQ129" i="1"/>
  <c r="AC203" i="1"/>
  <c r="AV331" i="1"/>
  <c r="BE331" i="1" s="1"/>
  <c r="AS309" i="1"/>
  <c r="BK309" i="1" s="1"/>
  <c r="BP326" i="1"/>
  <c r="AD307" i="1"/>
  <c r="AS307" i="1" s="1"/>
  <c r="BK307" i="1" s="1"/>
  <c r="BE324" i="1"/>
  <c r="BH323" i="1"/>
  <c r="AD291" i="1"/>
  <c r="F330" i="1"/>
  <c r="O324" i="1"/>
  <c r="AP320" i="1"/>
  <c r="AP322" i="1" s="1"/>
  <c r="AG322" i="1"/>
  <c r="AP319" i="1"/>
  <c r="BH318" i="1"/>
  <c r="R319" i="1"/>
  <c r="AA317" i="1"/>
  <c r="AA319" i="1" s="1"/>
  <c r="AL310" i="1"/>
  <c r="AM310" i="1" s="1"/>
  <c r="AM311" i="1"/>
  <c r="AN310" i="1"/>
  <c r="BF310" i="1" s="1"/>
  <c r="AO301" i="1"/>
  <c r="AG301" i="1"/>
  <c r="AP301" i="1" s="1"/>
  <c r="AJ324" i="1"/>
  <c r="AP324" i="1" s="1"/>
  <c r="BH324" i="1" s="1"/>
  <c r="AO324" i="1"/>
  <c r="BP314" i="1"/>
  <c r="O314" i="1"/>
  <c r="AP295" i="1"/>
  <c r="BH296" i="1"/>
  <c r="AD296" i="1"/>
  <c r="BP295" i="1"/>
  <c r="BP288" i="1"/>
  <c r="O288" i="1"/>
  <c r="AD288" i="1" s="1"/>
  <c r="AS288" i="1" s="1"/>
  <c r="BK288" i="1" s="1"/>
  <c r="BO288" i="1"/>
  <c r="BP286" i="1"/>
  <c r="O286" i="1"/>
  <c r="AD286" i="1" s="1"/>
  <c r="AS286" i="1" s="1"/>
  <c r="BK286" i="1" s="1"/>
  <c r="BO286" i="1"/>
  <c r="BD284" i="1"/>
  <c r="AU283" i="1"/>
  <c r="AV283" i="1" s="1"/>
  <c r="AV284" i="1"/>
  <c r="Z284" i="1"/>
  <c r="Q283" i="1"/>
  <c r="R283" i="1" s="1"/>
  <c r="R284" i="1"/>
  <c r="K283" i="1"/>
  <c r="K282" i="1" s="1"/>
  <c r="L284" i="1"/>
  <c r="BL282" i="1"/>
  <c r="BN282" i="1" s="1"/>
  <c r="BN283" i="1"/>
  <c r="BC283" i="1"/>
  <c r="AT282" i="1"/>
  <c r="AQ126" i="1"/>
  <c r="AQ26" i="1"/>
  <c r="AQ45" i="1"/>
  <c r="BG332" i="1"/>
  <c r="BE325" i="1"/>
  <c r="BH325" i="1" s="1"/>
  <c r="AQ305" i="1"/>
  <c r="BI305" i="1" s="1"/>
  <c r="AG329" i="1"/>
  <c r="AP328" i="1"/>
  <c r="BJ328" i="1"/>
  <c r="BH321" i="1"/>
  <c r="AV322" i="1"/>
  <c r="BE320" i="1"/>
  <c r="BE322" i="1" s="1"/>
  <c r="R322" i="1"/>
  <c r="AA320" i="1"/>
  <c r="AA322" i="1" s="1"/>
  <c r="BJ318" i="1"/>
  <c r="AB319" i="1"/>
  <c r="AQ318" i="1"/>
  <c r="AV316" i="1"/>
  <c r="BE315" i="1"/>
  <c r="R316" i="1"/>
  <c r="AA315" i="1"/>
  <c r="O312" i="1"/>
  <c r="AD312" i="1" s="1"/>
  <c r="AS312" i="1" s="1"/>
  <c r="BK312" i="1" s="1"/>
  <c r="R301" i="1"/>
  <c r="Y301" i="1"/>
  <c r="AQ329" i="1"/>
  <c r="BI328" i="1"/>
  <c r="BI329" i="1" s="1"/>
  <c r="BD330" i="1"/>
  <c r="AV330" i="1"/>
  <c r="R330" i="1"/>
  <c r="AA330" i="1" s="1"/>
  <c r="BP317" i="1"/>
  <c r="O317" i="1"/>
  <c r="L313" i="1"/>
  <c r="K311" i="1"/>
  <c r="N313" i="1"/>
  <c r="F313" i="1"/>
  <c r="E311" i="1"/>
  <c r="BJ315" i="1"/>
  <c r="BP297" i="1"/>
  <c r="O297" i="1"/>
  <c r="AD297" i="1" s="1"/>
  <c r="AS297" i="1" s="1"/>
  <c r="BK297" i="1" s="1"/>
  <c r="BP294" i="1"/>
  <c r="O294" i="1"/>
  <c r="AD294" i="1" s="1"/>
  <c r="AS294" i="1" s="1"/>
  <c r="BK294" i="1" s="1"/>
  <c r="N284" i="1"/>
  <c r="E283" i="1"/>
  <c r="F283" i="1" s="1"/>
  <c r="AZ282" i="1"/>
  <c r="BB283" i="1"/>
  <c r="AO283" i="1"/>
  <c r="AF282" i="1"/>
  <c r="AO282" i="1" s="1"/>
  <c r="Y283" i="1"/>
  <c r="P282" i="1"/>
  <c r="P183" i="1" s="1"/>
  <c r="M283" i="1"/>
  <c r="D282" i="1"/>
  <c r="D183" i="1" s="1"/>
  <c r="BP278" i="1"/>
  <c r="O278" i="1"/>
  <c r="AD278" i="1" s="1"/>
  <c r="AS278" i="1" s="1"/>
  <c r="BK278" i="1" s="1"/>
  <c r="Y273" i="1"/>
  <c r="M273" i="1"/>
  <c r="BP320" i="1"/>
  <c r="O320" i="1"/>
  <c r="AQ316" i="1"/>
  <c r="BI315" i="1"/>
  <c r="BI316" i="1" s="1"/>
  <c r="AR262" i="1"/>
  <c r="AC252" i="1"/>
  <c r="AR251" i="1"/>
  <c r="AD248" i="1"/>
  <c r="AP244" i="1"/>
  <c r="BH243" i="1"/>
  <c r="AD243" i="1"/>
  <c r="AP239" i="1"/>
  <c r="BH238" i="1"/>
  <c r="BH239" i="1" s="1"/>
  <c r="O239" i="1"/>
  <c r="AD238" i="1"/>
  <c r="BI296" i="1"/>
  <c r="BI295" i="1" s="1"/>
  <c r="AQ295" i="1"/>
  <c r="AQ262" i="1"/>
  <c r="AB263" i="1"/>
  <c r="AY261" i="1"/>
  <c r="AY263" i="1" s="1"/>
  <c r="AX260" i="1"/>
  <c r="U261" i="1"/>
  <c r="U263" i="1" s="1"/>
  <c r="T260" i="1"/>
  <c r="AN254" i="1"/>
  <c r="BF254" i="1" s="1"/>
  <c r="AE183" i="1"/>
  <c r="U254" i="1"/>
  <c r="AC248" i="1"/>
  <c r="N249" i="1"/>
  <c r="BD246" i="1"/>
  <c r="AV246" i="1"/>
  <c r="BE246" i="1" s="1"/>
  <c r="Z246" i="1"/>
  <c r="R246" i="1"/>
  <c r="AA246" i="1" s="1"/>
  <c r="BP241" i="1"/>
  <c r="O241" i="1"/>
  <c r="AD241" i="1" s="1"/>
  <c r="AS241" i="1" s="1"/>
  <c r="BK241" i="1" s="1"/>
  <c r="N240" i="1"/>
  <c r="F240" i="1"/>
  <c r="BD236" i="1"/>
  <c r="AV236" i="1"/>
  <c r="BE236" i="1" s="1"/>
  <c r="Z236" i="1"/>
  <c r="R236" i="1"/>
  <c r="AA236" i="1" s="1"/>
  <c r="AC235" i="1"/>
  <c r="AR234" i="1"/>
  <c r="N232" i="1"/>
  <c r="F232" i="1"/>
  <c r="AP230" i="1"/>
  <c r="BH229" i="1"/>
  <c r="BH230" i="1" s="1"/>
  <c r="BP228" i="1"/>
  <c r="O228" i="1"/>
  <c r="AD228" i="1" s="1"/>
  <c r="AS228" i="1" s="1"/>
  <c r="BK228" i="1" s="1"/>
  <c r="AC227" i="1"/>
  <c r="AR226" i="1"/>
  <c r="AP224" i="1"/>
  <c r="BH223" i="1"/>
  <c r="BP222" i="1"/>
  <c r="O222" i="1"/>
  <c r="AD222" i="1" s="1"/>
  <c r="AS222" i="1" s="1"/>
  <c r="BK222" i="1" s="1"/>
  <c r="AC221" i="1"/>
  <c r="AR220" i="1"/>
  <c r="AP218" i="1"/>
  <c r="BH217" i="1"/>
  <c r="AP215" i="1"/>
  <c r="BH214" i="1"/>
  <c r="BH215" i="1" s="1"/>
  <c r="AP209" i="1"/>
  <c r="BH208" i="1"/>
  <c r="BH209" i="1" s="1"/>
  <c r="AP203" i="1"/>
  <c r="BH202" i="1"/>
  <c r="BG262" i="1"/>
  <c r="AO263" i="1"/>
  <c r="N246" i="1"/>
  <c r="AC246" i="1" s="1"/>
  <c r="F246" i="1"/>
  <c r="AP200" i="1"/>
  <c r="BH199" i="1"/>
  <c r="BH200" i="1" s="1"/>
  <c r="F200" i="1"/>
  <c r="O198" i="1"/>
  <c r="AC197" i="1"/>
  <c r="AR196" i="1"/>
  <c r="AP194" i="1"/>
  <c r="BH193" i="1"/>
  <c r="BP192" i="1"/>
  <c r="O192" i="1"/>
  <c r="AR190" i="1"/>
  <c r="BH187" i="1"/>
  <c r="F188" i="1"/>
  <c r="O186" i="1"/>
  <c r="I185" i="1"/>
  <c r="H184" i="1"/>
  <c r="O179" i="1"/>
  <c r="BP179" i="1"/>
  <c r="O172" i="1"/>
  <c r="AD172" i="1" s="1"/>
  <c r="BB171" i="1"/>
  <c r="AZ170" i="1"/>
  <c r="BB170" i="1" s="1"/>
  <c r="AV171" i="1"/>
  <c r="BC171" i="1"/>
  <c r="AT170" i="1"/>
  <c r="AT166" i="1" s="1"/>
  <c r="AJ171" i="1"/>
  <c r="BO171" i="1" s="1"/>
  <c r="BP171" i="1" s="1"/>
  <c r="AH170" i="1"/>
  <c r="AJ170" i="1" s="1"/>
  <c r="AC174" i="1"/>
  <c r="AR171" i="1"/>
  <c r="U171" i="1"/>
  <c r="S170" i="1"/>
  <c r="U170" i="1" s="1"/>
  <c r="F169" i="1"/>
  <c r="O168" i="1"/>
  <c r="AY167" i="1"/>
  <c r="AY169" i="1" s="1"/>
  <c r="AM167" i="1"/>
  <c r="AM169" i="1" s="1"/>
  <c r="AG167" i="1"/>
  <c r="AG169" i="1" s="1"/>
  <c r="U167" i="1"/>
  <c r="U169" i="1" s="1"/>
  <c r="O167" i="1"/>
  <c r="BH164" i="1"/>
  <c r="BP164" i="1"/>
  <c r="O164" i="1"/>
  <c r="BH161" i="1"/>
  <c r="F162" i="1"/>
  <c r="BP161" i="1"/>
  <c r="O161" i="1"/>
  <c r="BH158" i="1"/>
  <c r="F159" i="1"/>
  <c r="BP158" i="1"/>
  <c r="O158" i="1"/>
  <c r="AQ156" i="1"/>
  <c r="BI155" i="1"/>
  <c r="BI156" i="1" s="1"/>
  <c r="O154" i="1"/>
  <c r="AD154" i="1" s="1"/>
  <c r="AS154" i="1" s="1"/>
  <c r="BK154" i="1" s="1"/>
  <c r="BP154" i="1"/>
  <c r="O151" i="1"/>
  <c r="AP149" i="1"/>
  <c r="BH148" i="1"/>
  <c r="BH149" i="1" s="1"/>
  <c r="AV146" i="1"/>
  <c r="BE145" i="1"/>
  <c r="BE146" i="1" s="1"/>
  <c r="R146" i="1"/>
  <c r="AA145" i="1"/>
  <c r="AA146" i="1" s="1"/>
  <c r="AV143" i="1"/>
  <c r="BE142" i="1"/>
  <c r="R143" i="1"/>
  <c r="AA142" i="1"/>
  <c r="AD142" i="1" s="1"/>
  <c r="AR140" i="1"/>
  <c r="BJ139" i="1"/>
  <c r="BJ140" i="1" s="1"/>
  <c r="AB140" i="1"/>
  <c r="AQ139" i="1"/>
  <c r="BP237" i="1"/>
  <c r="O237" i="1"/>
  <c r="AD237" i="1" s="1"/>
  <c r="AS237" i="1" s="1"/>
  <c r="BK237" i="1" s="1"/>
  <c r="BD232" i="1"/>
  <c r="AV232" i="1"/>
  <c r="BE232" i="1" s="1"/>
  <c r="BP216" i="1"/>
  <c r="O216" i="1"/>
  <c r="AD216" i="1" s="1"/>
  <c r="AS216" i="1" s="1"/>
  <c r="BK216" i="1" s="1"/>
  <c r="BP213" i="1"/>
  <c r="O213" i="1"/>
  <c r="AD213" i="1" s="1"/>
  <c r="AS213" i="1" s="1"/>
  <c r="BK213" i="1" s="1"/>
  <c r="BP210" i="1"/>
  <c r="O210" i="1"/>
  <c r="AD210" i="1" s="1"/>
  <c r="AS210" i="1" s="1"/>
  <c r="BK210" i="1" s="1"/>
  <c r="BP207" i="1"/>
  <c r="O207" i="1"/>
  <c r="AD207" i="1" s="1"/>
  <c r="AS207" i="1" s="1"/>
  <c r="BK207" i="1" s="1"/>
  <c r="BP204" i="1"/>
  <c r="O204" i="1"/>
  <c r="AD204" i="1" s="1"/>
  <c r="AS204" i="1" s="1"/>
  <c r="BK204" i="1" s="1"/>
  <c r="AD135" i="1"/>
  <c r="O136" i="1"/>
  <c r="AD132" i="1"/>
  <c r="O133" i="1"/>
  <c r="AN127" i="1"/>
  <c r="BF126" i="1"/>
  <c r="AC124" i="1"/>
  <c r="AR123" i="1"/>
  <c r="BB185" i="1"/>
  <c r="BA184" i="1"/>
  <c r="BD185" i="1"/>
  <c r="AV185" i="1"/>
  <c r="AU184" i="1"/>
  <c r="AQ176" i="1"/>
  <c r="BP147" i="1"/>
  <c r="O147" i="1"/>
  <c r="AD147" i="1" s="1"/>
  <c r="AS147" i="1" s="1"/>
  <c r="BK147" i="1" s="1"/>
  <c r="AR146" i="1"/>
  <c r="BJ145" i="1"/>
  <c r="BJ146" i="1" s="1"/>
  <c r="BI135" i="1"/>
  <c r="BI136" i="1" s="1"/>
  <c r="AQ136" i="1"/>
  <c r="AQ133" i="1"/>
  <c r="BH129" i="1"/>
  <c r="AC130" i="1"/>
  <c r="AR129" i="1"/>
  <c r="AY128" i="1"/>
  <c r="AW121" i="1"/>
  <c r="AY121" i="1" s="1"/>
  <c r="AG128" i="1"/>
  <c r="AN128" i="1"/>
  <c r="AE121" i="1"/>
  <c r="BB125" i="1"/>
  <c r="BB127" i="1" s="1"/>
  <c r="AZ121" i="1"/>
  <c r="BB121" i="1" s="1"/>
  <c r="AJ125" i="1"/>
  <c r="BO125" i="1" s="1"/>
  <c r="BP125" i="1" s="1"/>
  <c r="AH121" i="1"/>
  <c r="AJ121" i="1" s="1"/>
  <c r="BO121" i="1" s="1"/>
  <c r="R125" i="1"/>
  <c r="Y125" i="1"/>
  <c r="Y127" i="1" s="1"/>
  <c r="P121" i="1"/>
  <c r="AP123" i="1"/>
  <c r="AG124" i="1"/>
  <c r="AP120" i="1"/>
  <c r="BH119" i="1"/>
  <c r="BH120" i="1" s="1"/>
  <c r="AR117" i="1"/>
  <c r="BJ116" i="1"/>
  <c r="BJ117" i="1" s="1"/>
  <c r="AB117" i="1"/>
  <c r="AQ116" i="1"/>
  <c r="AP114" i="1"/>
  <c r="BH113" i="1"/>
  <c r="BH114" i="1" s="1"/>
  <c r="AR111" i="1"/>
  <c r="BJ110" i="1"/>
  <c r="BJ111" i="1" s="1"/>
  <c r="AB111" i="1"/>
  <c r="AQ110" i="1"/>
  <c r="AP107" i="1"/>
  <c r="AG105" i="1"/>
  <c r="AP104" i="1"/>
  <c r="AG102" i="1"/>
  <c r="AP101" i="1"/>
  <c r="AP99" i="1"/>
  <c r="BH98" i="1"/>
  <c r="BH99" i="1" s="1"/>
  <c r="AV96" i="1"/>
  <c r="BE95" i="1"/>
  <c r="BE96" i="1" s="1"/>
  <c r="R96" i="1"/>
  <c r="AA95" i="1"/>
  <c r="AV93" i="1"/>
  <c r="BE92" i="1"/>
  <c r="R93" i="1"/>
  <c r="AA92" i="1"/>
  <c r="AV90" i="1"/>
  <c r="BE89" i="1"/>
  <c r="R90" i="1"/>
  <c r="AA89" i="1"/>
  <c r="AV87" i="1"/>
  <c r="BE86" i="1"/>
  <c r="R87" i="1"/>
  <c r="AA86" i="1"/>
  <c r="AA87" i="1" s="1"/>
  <c r="BJ83" i="1"/>
  <c r="BJ84" i="1" s="1"/>
  <c r="AB84" i="1"/>
  <c r="AQ83" i="1"/>
  <c r="AP80" i="1"/>
  <c r="AG78" i="1"/>
  <c r="AP77" i="1"/>
  <c r="AG75" i="1"/>
  <c r="AP74" i="1"/>
  <c r="AP72" i="1"/>
  <c r="BH71" i="1"/>
  <c r="BH72" i="1" s="1"/>
  <c r="AV69" i="1"/>
  <c r="BE68" i="1"/>
  <c r="R69" i="1"/>
  <c r="AA68" i="1"/>
  <c r="AD68" i="1" s="1"/>
  <c r="AV66" i="1"/>
  <c r="BE65" i="1"/>
  <c r="AA65" i="1"/>
  <c r="AY185" i="1"/>
  <c r="AX184" i="1"/>
  <c r="AM185" i="1"/>
  <c r="AL184" i="1"/>
  <c r="AO185" i="1"/>
  <c r="AG185" i="1"/>
  <c r="AF184" i="1"/>
  <c r="BC150" i="1"/>
  <c r="Q19" i="1"/>
  <c r="AQ153" i="1"/>
  <c r="BI152" i="1"/>
  <c r="BI153" i="1" s="1"/>
  <c r="AR143" i="1"/>
  <c r="BJ142" i="1"/>
  <c r="BJ143" i="1" s="1"/>
  <c r="AR136" i="1"/>
  <c r="BJ135" i="1"/>
  <c r="BJ136" i="1" s="1"/>
  <c r="AR133" i="1"/>
  <c r="BJ132" i="1"/>
  <c r="BJ133" i="1" s="1"/>
  <c r="AD129" i="1"/>
  <c r="BH57" i="1"/>
  <c r="AN46" i="1"/>
  <c r="BF45" i="1"/>
  <c r="AP36" i="1"/>
  <c r="BH35" i="1"/>
  <c r="AN30" i="1"/>
  <c r="BF29" i="1"/>
  <c r="BF30" i="1" s="1"/>
  <c r="AQ123" i="1"/>
  <c r="AQ101" i="1"/>
  <c r="AQ95" i="1"/>
  <c r="AQ77" i="1"/>
  <c r="AR66" i="1"/>
  <c r="BJ65" i="1"/>
  <c r="BJ66" i="1" s="1"/>
  <c r="F51" i="1"/>
  <c r="BJ48" i="1"/>
  <c r="BJ49" i="1" s="1"/>
  <c r="AD45" i="1"/>
  <c r="AD29" i="1"/>
  <c r="R27" i="1"/>
  <c r="BF60" i="1"/>
  <c r="AM59" i="1"/>
  <c r="AM61" i="1" s="1"/>
  <c r="AK55" i="1"/>
  <c r="AM55" i="1" s="1"/>
  <c r="U59" i="1"/>
  <c r="S55" i="1"/>
  <c r="U55" i="1" s="1"/>
  <c r="AR58" i="1"/>
  <c r="BJ57" i="1"/>
  <c r="BJ58" i="1" s="1"/>
  <c r="AV56" i="1"/>
  <c r="BC56" i="1"/>
  <c r="AT55" i="1"/>
  <c r="X56" i="1"/>
  <c r="X58" i="1" s="1"/>
  <c r="V55" i="1"/>
  <c r="BF53" i="1"/>
  <c r="AM52" i="1"/>
  <c r="AM54" i="1" s="1"/>
  <c r="AK51" i="1"/>
  <c r="U52" i="1"/>
  <c r="S51" i="1"/>
  <c r="BB44" i="1"/>
  <c r="BB46" i="1" s="1"/>
  <c r="AZ40" i="1"/>
  <c r="BB40" i="1" s="1"/>
  <c r="AJ44" i="1"/>
  <c r="BO44" i="1" s="1"/>
  <c r="AH40" i="1"/>
  <c r="AJ40" i="1" s="1"/>
  <c r="BO40" i="1" s="1"/>
  <c r="R44" i="1"/>
  <c r="Y44" i="1"/>
  <c r="Y46" i="1" s="1"/>
  <c r="P40" i="1"/>
  <c r="BF42" i="1"/>
  <c r="AM41" i="1"/>
  <c r="AM43" i="1" s="1"/>
  <c r="AK40" i="1"/>
  <c r="AM40" i="1" s="1"/>
  <c r="AD38" i="1"/>
  <c r="O39" i="1"/>
  <c r="AR36" i="1"/>
  <c r="BJ35" i="1"/>
  <c r="BJ36" i="1" s="1"/>
  <c r="AV34" i="1"/>
  <c r="BC34" i="1"/>
  <c r="BC36" i="1" s="1"/>
  <c r="BF32" i="1"/>
  <c r="AR30" i="1"/>
  <c r="BJ29" i="1"/>
  <c r="BJ30" i="1" s="1"/>
  <c r="AV28" i="1"/>
  <c r="BC28" i="1"/>
  <c r="AT24" i="1"/>
  <c r="AJ28" i="1"/>
  <c r="AH24" i="1"/>
  <c r="R28" i="1"/>
  <c r="AA28" i="1" s="1"/>
  <c r="Y28" i="1"/>
  <c r="BH26" i="1"/>
  <c r="AC27" i="1"/>
  <c r="AR26" i="1"/>
  <c r="AY25" i="1"/>
  <c r="AW24" i="1"/>
  <c r="AG25" i="1"/>
  <c r="AN25" i="1"/>
  <c r="BF25" i="1" s="1"/>
  <c r="AE24" i="1"/>
  <c r="BP122" i="1"/>
  <c r="O122" i="1"/>
  <c r="BP118" i="1"/>
  <c r="O118" i="1"/>
  <c r="AD118" i="1" s="1"/>
  <c r="AS118" i="1" s="1"/>
  <c r="BK118" i="1" s="1"/>
  <c r="BP112" i="1"/>
  <c r="O112" i="1"/>
  <c r="AD112" i="1" s="1"/>
  <c r="AS112" i="1" s="1"/>
  <c r="BK112" i="1" s="1"/>
  <c r="BP106" i="1"/>
  <c r="O106" i="1"/>
  <c r="AR105" i="1"/>
  <c r="BJ104" i="1"/>
  <c r="BJ105" i="1" s="1"/>
  <c r="BP100" i="1"/>
  <c r="O100" i="1"/>
  <c r="AD100" i="1" s="1"/>
  <c r="O94" i="1"/>
  <c r="AD94" i="1" s="1"/>
  <c r="AR93" i="1"/>
  <c r="BJ92" i="1"/>
  <c r="BJ93" i="1" s="1"/>
  <c r="BP88" i="1"/>
  <c r="O88" i="1"/>
  <c r="AR87" i="1"/>
  <c r="BJ86" i="1"/>
  <c r="BJ87" i="1" s="1"/>
  <c r="BP82" i="1"/>
  <c r="O82" i="1"/>
  <c r="AD82" i="1" s="1"/>
  <c r="AS82" i="1" s="1"/>
  <c r="BK82" i="1" s="1"/>
  <c r="AR81" i="1"/>
  <c r="BJ80" i="1"/>
  <c r="BJ81" i="1" s="1"/>
  <c r="O76" i="1"/>
  <c r="AR75" i="1"/>
  <c r="BJ74" i="1"/>
  <c r="BJ75" i="1" s="1"/>
  <c r="BP70" i="1"/>
  <c r="O70" i="1"/>
  <c r="AD70" i="1" s="1"/>
  <c r="AS70" i="1" s="1"/>
  <c r="BK70" i="1" s="1"/>
  <c r="AR69" i="1"/>
  <c r="BJ68" i="1"/>
  <c r="BJ69" i="1" s="1"/>
  <c r="AD60" i="1"/>
  <c r="M58" i="1"/>
  <c r="AD42" i="1"/>
  <c r="AD26" i="1"/>
  <c r="AR23" i="1"/>
  <c r="BJ22" i="1"/>
  <c r="BJ23" i="1" s="1"/>
  <c r="AA331" i="1"/>
  <c r="BE332" i="1"/>
  <c r="BH332" i="1" s="1"/>
  <c r="AA332" i="1"/>
  <c r="AD332" i="1" s="1"/>
  <c r="BE319" i="1"/>
  <c r="BD324" i="1"/>
  <c r="BG325" i="1"/>
  <c r="AA325" i="1"/>
  <c r="AD325" i="1" s="1"/>
  <c r="AD323" i="1"/>
  <c r="AS323" i="1" s="1"/>
  <c r="BK323" i="1" s="1"/>
  <c r="I310" i="1"/>
  <c r="AB302" i="1"/>
  <c r="AQ302" i="1" s="1"/>
  <c r="BI302" i="1" s="1"/>
  <c r="BE327" i="1"/>
  <c r="BG327" i="1"/>
  <c r="BG329" i="1" s="1"/>
  <c r="AA327" i="1"/>
  <c r="BG323" i="1"/>
  <c r="N322" i="1"/>
  <c r="AG319" i="1"/>
  <c r="BP312" i="1"/>
  <c r="BD301" i="1"/>
  <c r="AJ276" i="1"/>
  <c r="BE272" i="1"/>
  <c r="AA272" i="1"/>
  <c r="AA266" i="1"/>
  <c r="F319" i="1"/>
  <c r="BH289" i="1"/>
  <c r="AD289" i="1"/>
  <c r="AS289" i="1" s="1"/>
  <c r="BK289" i="1" s="1"/>
  <c r="BH287" i="1"/>
  <c r="AD287" i="1"/>
  <c r="AS287" i="1" s="1"/>
  <c r="BK287" i="1" s="1"/>
  <c r="BH285" i="1"/>
  <c r="AD285" i="1"/>
  <c r="AS285" i="1" s="1"/>
  <c r="BK285" i="1" s="1"/>
  <c r="AB284" i="1"/>
  <c r="AQ284" i="1" s="1"/>
  <c r="BI284" i="1" s="1"/>
  <c r="BH281" i="1"/>
  <c r="AD281" i="1"/>
  <c r="AS281" i="1" s="1"/>
  <c r="BK281" i="1" s="1"/>
  <c r="BD276" i="1"/>
  <c r="BG276" i="1" s="1"/>
  <c r="Z276" i="1"/>
  <c r="BH275" i="1"/>
  <c r="AD275" i="1"/>
  <c r="AS275" i="1" s="1"/>
  <c r="BK275" i="1" s="1"/>
  <c r="BA274" i="1"/>
  <c r="BD274" i="1" s="1"/>
  <c r="AI274" i="1"/>
  <c r="AI273" i="1" s="1"/>
  <c r="W274" i="1"/>
  <c r="AB274" i="1"/>
  <c r="AQ274" i="1" s="1"/>
  <c r="BI274" i="1" s="1"/>
  <c r="BH270" i="1"/>
  <c r="F269" i="1"/>
  <c r="AD321" i="1"/>
  <c r="BH298" i="1"/>
  <c r="X284" i="1"/>
  <c r="AV276" i="1"/>
  <c r="BE276" i="1" s="1"/>
  <c r="L274" i="1"/>
  <c r="BG249" i="1"/>
  <c r="AQ293" i="1"/>
  <c r="BI293" i="1" s="1"/>
  <c r="F284" i="1"/>
  <c r="AG283" i="1"/>
  <c r="AG273" i="1"/>
  <c r="AV269" i="1"/>
  <c r="R269" i="1"/>
  <c r="BH257" i="1"/>
  <c r="AD257" i="1"/>
  <c r="AS257" i="1" s="1"/>
  <c r="BK257" i="1" s="1"/>
  <c r="N254" i="1"/>
  <c r="BH250" i="1"/>
  <c r="BH240" i="1"/>
  <c r="BH237" i="1"/>
  <c r="BG235" i="1"/>
  <c r="BG221" i="1"/>
  <c r="BD263" i="1"/>
  <c r="Z263" i="1"/>
  <c r="BD255" i="1"/>
  <c r="AG249" i="1"/>
  <c r="AG244" i="1"/>
  <c r="AO235" i="1"/>
  <c r="Z235" i="1"/>
  <c r="BE177" i="1"/>
  <c r="AP233" i="1"/>
  <c r="AP235" i="1" s="1"/>
  <c r="Z255" i="1"/>
  <c r="R254" i="1"/>
  <c r="N244" i="1"/>
  <c r="AO221" i="1"/>
  <c r="BH210" i="1"/>
  <c r="AD208" i="1"/>
  <c r="BH204" i="1"/>
  <c r="Z203" i="1"/>
  <c r="BG197" i="1"/>
  <c r="BH175" i="1"/>
  <c r="BH138" i="1"/>
  <c r="AA233" i="1"/>
  <c r="AA235" i="1" s="1"/>
  <c r="AR192" i="1"/>
  <c r="BJ192" i="1" s="1"/>
  <c r="AA186" i="1"/>
  <c r="AA188" i="1" s="1"/>
  <c r="AP163" i="1"/>
  <c r="AP165" i="1" s="1"/>
  <c r="AR215" i="1"/>
  <c r="AD202" i="1"/>
  <c r="BP198" i="1"/>
  <c r="AO197" i="1"/>
  <c r="AR195" i="1"/>
  <c r="BJ195" i="1" s="1"/>
  <c r="AC186" i="1"/>
  <c r="AR186" i="1" s="1"/>
  <c r="BJ186" i="1" s="1"/>
  <c r="AV177" i="1"/>
  <c r="BP151" i="1"/>
  <c r="BF134" i="1"/>
  <c r="BF131" i="1"/>
  <c r="BH115" i="1"/>
  <c r="BH109" i="1"/>
  <c r="BH82" i="1"/>
  <c r="BH189" i="1"/>
  <c r="BG186" i="1"/>
  <c r="BG188" i="1" s="1"/>
  <c r="AP151" i="1"/>
  <c r="AP153" i="1" s="1"/>
  <c r="AD139" i="1"/>
  <c r="BP90" i="1"/>
  <c r="AB53" i="1"/>
  <c r="AB42" i="1"/>
  <c r="AB32" i="1"/>
  <c r="AD116" i="1"/>
  <c r="AD110" i="1"/>
  <c r="AD98" i="1"/>
  <c r="AQ37" i="1"/>
  <c r="BI37" i="1" s="1"/>
  <c r="AN34" i="1"/>
  <c r="BC31" i="1"/>
  <c r="BC33" i="1" s="1"/>
  <c r="AA23" i="1"/>
  <c r="AD21" i="1"/>
  <c r="AD9" i="1"/>
  <c r="AS9" i="1" s="1"/>
  <c r="BK9" i="1" s="1"/>
  <c r="M105" i="1"/>
  <c r="M69" i="1"/>
  <c r="BH48" i="1"/>
  <c r="BH49" i="1" s="1"/>
  <c r="AN23" i="1"/>
  <c r="J282" i="1"/>
  <c r="L282" i="1" s="1"/>
  <c r="AN282" i="1"/>
  <c r="N276" i="1"/>
  <c r="E274" i="1"/>
  <c r="AU273" i="1"/>
  <c r="AV273" i="1" s="1"/>
  <c r="Q273" i="1"/>
  <c r="R273" i="1" s="1"/>
  <c r="BC273" i="1"/>
  <c r="BF273" i="1" s="1"/>
  <c r="AT183" i="1"/>
  <c r="L273" i="1"/>
  <c r="BP299" i="1"/>
  <c r="O299" i="1"/>
  <c r="AD299" i="1" s="1"/>
  <c r="AS299" i="1" s="1"/>
  <c r="N300" i="1"/>
  <c r="F300" i="1"/>
  <c r="AP252" i="1"/>
  <c r="BH251" i="1"/>
  <c r="BH252" i="1" s="1"/>
  <c r="O252" i="1"/>
  <c r="AD251" i="1"/>
  <c r="BH248" i="1"/>
  <c r="AC244" i="1"/>
  <c r="AR243" i="1"/>
  <c r="AC239" i="1"/>
  <c r="AR238" i="1"/>
  <c r="O270" i="1"/>
  <c r="AD270" i="1" s="1"/>
  <c r="AS270" i="1" s="1"/>
  <c r="BK270" i="1" s="1"/>
  <c r="AR268" i="1"/>
  <c r="O264" i="1"/>
  <c r="AD264" i="1" s="1"/>
  <c r="AS264" i="1" s="1"/>
  <c r="AR296" i="1"/>
  <c r="AC295" i="1"/>
  <c r="AJ261" i="1"/>
  <c r="AI260" i="1"/>
  <c r="BP256" i="1"/>
  <c r="O256" i="1"/>
  <c r="AD256" i="1" s="1"/>
  <c r="AS256" i="1" s="1"/>
  <c r="BK256" i="1" s="1"/>
  <c r="AO255" i="1"/>
  <c r="AF254" i="1"/>
  <c r="AO254" i="1" s="1"/>
  <c r="AY254" i="1"/>
  <c r="BE254" i="1" s="1"/>
  <c r="AW183" i="1"/>
  <c r="AM254" i="1"/>
  <c r="AK183" i="1"/>
  <c r="I254" i="1"/>
  <c r="O254" i="1" s="1"/>
  <c r="G183" i="1"/>
  <c r="AV249" i="1"/>
  <c r="BE247" i="1"/>
  <c r="BE249" i="1" s="1"/>
  <c r="R249" i="1"/>
  <c r="AA247" i="1"/>
  <c r="AA249" i="1" s="1"/>
  <c r="AO246" i="1"/>
  <c r="AG246" i="1"/>
  <c r="AP246" i="1" s="1"/>
  <c r="AV244" i="1"/>
  <c r="BE242" i="1"/>
  <c r="BE244" i="1" s="1"/>
  <c r="R244" i="1"/>
  <c r="AA242" i="1"/>
  <c r="AA244" i="1" s="1"/>
  <c r="AO236" i="1"/>
  <c r="AG236" i="1"/>
  <c r="AP236" i="1" s="1"/>
  <c r="BH234" i="1"/>
  <c r="F235" i="1"/>
  <c r="O233" i="1"/>
  <c r="AC230" i="1"/>
  <c r="AR229" i="1"/>
  <c r="AP227" i="1"/>
  <c r="BH226" i="1"/>
  <c r="BH227" i="1" s="1"/>
  <c r="BP225" i="1"/>
  <c r="O225" i="1"/>
  <c r="AD225" i="1" s="1"/>
  <c r="AS225" i="1" s="1"/>
  <c r="BK225" i="1" s="1"/>
  <c r="AC224" i="1"/>
  <c r="AR223" i="1"/>
  <c r="AP221" i="1"/>
  <c r="BH220" i="1"/>
  <c r="BH221" i="1" s="1"/>
  <c r="BP219" i="1"/>
  <c r="O219" i="1"/>
  <c r="AC218" i="1"/>
  <c r="AR217" i="1"/>
  <c r="AP212" i="1"/>
  <c r="BH211" i="1"/>
  <c r="BH212" i="1" s="1"/>
  <c r="AP206" i="1"/>
  <c r="BH205" i="1"/>
  <c r="BH206" i="1" s="1"/>
  <c r="AR271" i="1"/>
  <c r="O267" i="1"/>
  <c r="AR265" i="1"/>
  <c r="AV263" i="1"/>
  <c r="BE262" i="1"/>
  <c r="AG263" i="1"/>
  <c r="AP262" i="1"/>
  <c r="R263" i="1"/>
  <c r="AA262" i="1"/>
  <c r="BH176" i="1"/>
  <c r="AP177" i="1"/>
  <c r="AD176" i="1"/>
  <c r="BP250" i="1"/>
  <c r="O250" i="1"/>
  <c r="AD250" i="1" s="1"/>
  <c r="AS250" i="1" s="1"/>
  <c r="BK250" i="1" s="1"/>
  <c r="O247" i="1"/>
  <c r="BP242" i="1"/>
  <c r="O242" i="1"/>
  <c r="AO232" i="1"/>
  <c r="AG232" i="1"/>
  <c r="AP232" i="1" s="1"/>
  <c r="AD230" i="1"/>
  <c r="AS229" i="1"/>
  <c r="AD227" i="1"/>
  <c r="AS226" i="1"/>
  <c r="AD224" i="1"/>
  <c r="AS223" i="1"/>
  <c r="AS220" i="1"/>
  <c r="AS217" i="1"/>
  <c r="BP254" i="1"/>
  <c r="AD212" i="1"/>
  <c r="AS211" i="1"/>
  <c r="AD206" i="1"/>
  <c r="O201" i="1"/>
  <c r="BP201" i="1"/>
  <c r="AR199" i="1"/>
  <c r="AP197" i="1"/>
  <c r="BH196" i="1"/>
  <c r="BP195" i="1"/>
  <c r="O195" i="1"/>
  <c r="AC194" i="1"/>
  <c r="AR193" i="1"/>
  <c r="AP191" i="1"/>
  <c r="BH190" i="1"/>
  <c r="BH191" i="1" s="1"/>
  <c r="BP189" i="1"/>
  <c r="O189" i="1"/>
  <c r="AD189" i="1" s="1"/>
  <c r="AS189" i="1" s="1"/>
  <c r="BK189" i="1" s="1"/>
  <c r="AR187" i="1"/>
  <c r="L185" i="1"/>
  <c r="K184" i="1"/>
  <c r="N185" i="1"/>
  <c r="F185" i="1"/>
  <c r="E184" i="1"/>
  <c r="O180" i="1"/>
  <c r="AD180" i="1" s="1"/>
  <c r="AS180" i="1" s="1"/>
  <c r="BK180" i="1" s="1"/>
  <c r="AY171" i="1"/>
  <c r="AW170" i="1"/>
  <c r="AY170" i="1" s="1"/>
  <c r="AM171" i="1"/>
  <c r="AK170" i="1"/>
  <c r="AM170" i="1" s="1"/>
  <c r="AG171" i="1"/>
  <c r="AN171" i="1"/>
  <c r="AE170" i="1"/>
  <c r="X171" i="1"/>
  <c r="V170" i="1"/>
  <c r="X170" i="1" s="1"/>
  <c r="R171" i="1"/>
  <c r="Y171" i="1"/>
  <c r="P170" i="1"/>
  <c r="P166" i="1" s="1"/>
  <c r="BE168" i="1"/>
  <c r="AA168" i="1"/>
  <c r="BB167" i="1"/>
  <c r="BB169" i="1" s="1"/>
  <c r="AV167" i="1"/>
  <c r="BC167" i="1"/>
  <c r="BC169" i="1" s="1"/>
  <c r="X167" i="1"/>
  <c r="X169" i="1" s="1"/>
  <c r="R167" i="1"/>
  <c r="Y167" i="1"/>
  <c r="O160" i="1"/>
  <c r="BP160" i="1"/>
  <c r="O157" i="1"/>
  <c r="AC156" i="1"/>
  <c r="AR155" i="1"/>
  <c r="AD155" i="1"/>
  <c r="O156" i="1"/>
  <c r="BH152" i="1"/>
  <c r="F153" i="1"/>
  <c r="BP152" i="1"/>
  <c r="O152" i="1"/>
  <c r="AR149" i="1"/>
  <c r="BJ148" i="1"/>
  <c r="BJ149" i="1" s="1"/>
  <c r="AB149" i="1"/>
  <c r="AQ148" i="1"/>
  <c r="AG146" i="1"/>
  <c r="AP145" i="1"/>
  <c r="O146" i="1"/>
  <c r="AG143" i="1"/>
  <c r="AP142" i="1"/>
  <c r="AP140" i="1"/>
  <c r="BH139" i="1"/>
  <c r="BH140" i="1" s="1"/>
  <c r="N236" i="1"/>
  <c r="F236" i="1"/>
  <c r="Z232" i="1"/>
  <c r="R232" i="1"/>
  <c r="AA232" i="1" s="1"/>
  <c r="AS234" i="1"/>
  <c r="BH126" i="1"/>
  <c r="AS199" i="1"/>
  <c r="AS196" i="1"/>
  <c r="AJ185" i="1"/>
  <c r="AI184" i="1"/>
  <c r="X185" i="1"/>
  <c r="W184" i="1"/>
  <c r="Z185" i="1"/>
  <c r="R185" i="1"/>
  <c r="Q184" i="1"/>
  <c r="AS187" i="1"/>
  <c r="AG150" i="1"/>
  <c r="AN150" i="1"/>
  <c r="AR165" i="1"/>
  <c r="BJ164" i="1"/>
  <c r="BJ165" i="1" s="1"/>
  <c r="AR161" i="1"/>
  <c r="AR158" i="1"/>
  <c r="AB146" i="1"/>
  <c r="AD126" i="1"/>
  <c r="O134" i="1"/>
  <c r="AD134" i="1" s="1"/>
  <c r="AS134" i="1" s="1"/>
  <c r="BK134" i="1" s="1"/>
  <c r="BP134" i="1"/>
  <c r="O131" i="1"/>
  <c r="AD131" i="1" s="1"/>
  <c r="AS131" i="1" s="1"/>
  <c r="BK131" i="1" s="1"/>
  <c r="BP131" i="1"/>
  <c r="BF129" i="1"/>
  <c r="AM128" i="1"/>
  <c r="AM130" i="1" s="1"/>
  <c r="AK121" i="1"/>
  <c r="AM121" i="1" s="1"/>
  <c r="U128" i="1"/>
  <c r="S121" i="1"/>
  <c r="U121" i="1" s="1"/>
  <c r="AR127" i="1"/>
  <c r="AV125" i="1"/>
  <c r="BC125" i="1"/>
  <c r="BC127" i="1" s="1"/>
  <c r="AT121" i="1"/>
  <c r="X125" i="1"/>
  <c r="X127" i="1" s="1"/>
  <c r="V121" i="1"/>
  <c r="X121" i="1" s="1"/>
  <c r="AV124" i="1"/>
  <c r="BE123" i="1"/>
  <c r="R124" i="1"/>
  <c r="AA123" i="1"/>
  <c r="AA124" i="1" s="1"/>
  <c r="BJ119" i="1"/>
  <c r="BJ120" i="1" s="1"/>
  <c r="AB120" i="1"/>
  <c r="AQ119" i="1"/>
  <c r="AP117" i="1"/>
  <c r="BH116" i="1"/>
  <c r="BH117" i="1" s="1"/>
  <c r="BJ113" i="1"/>
  <c r="BJ114" i="1" s="1"/>
  <c r="AB114" i="1"/>
  <c r="AQ113" i="1"/>
  <c r="AP111" i="1"/>
  <c r="BH110" i="1"/>
  <c r="BH111" i="1" s="1"/>
  <c r="AV108" i="1"/>
  <c r="BE107" i="1"/>
  <c r="R108" i="1"/>
  <c r="AA107" i="1"/>
  <c r="AV105" i="1"/>
  <c r="BE104" i="1"/>
  <c r="R105" i="1"/>
  <c r="AA104" i="1"/>
  <c r="AA105" i="1" s="1"/>
  <c r="AV102" i="1"/>
  <c r="BE101" i="1"/>
  <c r="R102" i="1"/>
  <c r="AA101" i="1"/>
  <c r="AA102" i="1" s="1"/>
  <c r="AR99" i="1"/>
  <c r="BJ98" i="1"/>
  <c r="BJ99" i="1" s="1"/>
  <c r="AB99" i="1"/>
  <c r="AQ98" i="1"/>
  <c r="AG96" i="1"/>
  <c r="AP95" i="1"/>
  <c r="AG93" i="1"/>
  <c r="AP92" i="1"/>
  <c r="AG90" i="1"/>
  <c r="AP89" i="1"/>
  <c r="O90" i="1"/>
  <c r="AG87" i="1"/>
  <c r="AP86" i="1"/>
  <c r="O87" i="1"/>
  <c r="AP84" i="1"/>
  <c r="BH83" i="1"/>
  <c r="BH84" i="1" s="1"/>
  <c r="AV81" i="1"/>
  <c r="BE80" i="1"/>
  <c r="BE81" i="1" s="1"/>
  <c r="AA80" i="1"/>
  <c r="AV78" i="1"/>
  <c r="BE77" i="1"/>
  <c r="R78" i="1"/>
  <c r="AA77" i="1"/>
  <c r="AV75" i="1"/>
  <c r="BE74" i="1"/>
  <c r="R75" i="1"/>
  <c r="AA74" i="1"/>
  <c r="AA75" i="1" s="1"/>
  <c r="AR72" i="1"/>
  <c r="BJ71" i="1"/>
  <c r="BJ72" i="1" s="1"/>
  <c r="AB72" i="1"/>
  <c r="AQ71" i="1"/>
  <c r="AP68" i="1"/>
  <c r="AG66" i="1"/>
  <c r="AP65" i="1"/>
  <c r="AD65" i="1"/>
  <c r="AS193" i="1"/>
  <c r="AS190" i="1"/>
  <c r="U185" i="1"/>
  <c r="T184" i="1"/>
  <c r="BP182" i="1"/>
  <c r="O182" i="1"/>
  <c r="BP175" i="1"/>
  <c r="O175" i="1"/>
  <c r="AD175" i="1" s="1"/>
  <c r="AS175" i="1" s="1"/>
  <c r="BK175" i="1" s="1"/>
  <c r="R150" i="1"/>
  <c r="AQ164" i="1"/>
  <c r="AQ162" i="1"/>
  <c r="BI161" i="1"/>
  <c r="BI162" i="1" s="1"/>
  <c r="AQ159" i="1"/>
  <c r="BI158" i="1"/>
  <c r="BI159" i="1" s="1"/>
  <c r="AO150" i="1"/>
  <c r="AQ142" i="1"/>
  <c r="BP138" i="1"/>
  <c r="O138" i="1"/>
  <c r="AD138" i="1" s="1"/>
  <c r="AS138" i="1" s="1"/>
  <c r="BK138" i="1" s="1"/>
  <c r="AQ60" i="1"/>
  <c r="AN58" i="1"/>
  <c r="BF57" i="1"/>
  <c r="BH45" i="1"/>
  <c r="AN36" i="1"/>
  <c r="BF35" i="1"/>
  <c r="AP30" i="1"/>
  <c r="BH29" i="1"/>
  <c r="BH30" i="1" s="1"/>
  <c r="BP115" i="1"/>
  <c r="O115" i="1"/>
  <c r="AD115" i="1" s="1"/>
  <c r="AS115" i="1" s="1"/>
  <c r="BK115" i="1" s="1"/>
  <c r="BP109" i="1"/>
  <c r="O109" i="1"/>
  <c r="AD109" i="1" s="1"/>
  <c r="AS109" i="1" s="1"/>
  <c r="BK109" i="1" s="1"/>
  <c r="AR108" i="1"/>
  <c r="BJ107" i="1"/>
  <c r="BJ108" i="1" s="1"/>
  <c r="O103" i="1"/>
  <c r="AD103" i="1" s="1"/>
  <c r="AR102" i="1"/>
  <c r="BJ101" i="1"/>
  <c r="BJ102" i="1" s="1"/>
  <c r="BP97" i="1"/>
  <c r="O97" i="1"/>
  <c r="AD97" i="1" s="1"/>
  <c r="AS97" i="1" s="1"/>
  <c r="BK97" i="1" s="1"/>
  <c r="AR96" i="1"/>
  <c r="BJ95" i="1"/>
  <c r="BJ96" i="1" s="1"/>
  <c r="BP91" i="1"/>
  <c r="O91" i="1"/>
  <c r="AR90" i="1"/>
  <c r="BJ89" i="1"/>
  <c r="BJ90" i="1" s="1"/>
  <c r="BP85" i="1"/>
  <c r="BP79" i="1"/>
  <c r="O79" i="1"/>
  <c r="AR78" i="1"/>
  <c r="BJ77" i="1"/>
  <c r="BJ78" i="1" s="1"/>
  <c r="BP73" i="1"/>
  <c r="O73" i="1"/>
  <c r="AB66" i="1"/>
  <c r="AQ65" i="1"/>
  <c r="AD57" i="1"/>
  <c r="AR39" i="1"/>
  <c r="BJ38" i="1"/>
  <c r="BJ39" i="1" s="1"/>
  <c r="AD35" i="1"/>
  <c r="P20" i="1"/>
  <c r="BH60" i="1"/>
  <c r="AC61" i="1"/>
  <c r="AR60" i="1"/>
  <c r="AY59" i="1"/>
  <c r="AW55" i="1"/>
  <c r="AY55" i="1" s="1"/>
  <c r="AG59" i="1"/>
  <c r="AN59" i="1"/>
  <c r="AE55" i="1"/>
  <c r="BB56" i="1"/>
  <c r="BB58" i="1" s="1"/>
  <c r="AZ55" i="1"/>
  <c r="AJ56" i="1"/>
  <c r="BO56" i="1" s="1"/>
  <c r="BP56" i="1" s="1"/>
  <c r="AH55" i="1"/>
  <c r="R56" i="1"/>
  <c r="Y56" i="1"/>
  <c r="AB56" i="1" s="1"/>
  <c r="P55" i="1"/>
  <c r="BH53" i="1"/>
  <c r="AC54" i="1"/>
  <c r="AR53" i="1"/>
  <c r="AY52" i="1"/>
  <c r="AW51" i="1"/>
  <c r="AG52" i="1"/>
  <c r="AN52" i="1"/>
  <c r="BF52" i="1" s="1"/>
  <c r="AE51" i="1"/>
  <c r="AD48" i="1"/>
  <c r="O49" i="1"/>
  <c r="BJ45" i="1"/>
  <c r="BJ46" i="1" s="1"/>
  <c r="AV44" i="1"/>
  <c r="BC44" i="1"/>
  <c r="BC46" i="1" s="1"/>
  <c r="AT40" i="1"/>
  <c r="X44" i="1"/>
  <c r="X46" i="1" s="1"/>
  <c r="V40" i="1"/>
  <c r="X40" i="1" s="1"/>
  <c r="AC43" i="1"/>
  <c r="AR42" i="1"/>
  <c r="AY41" i="1"/>
  <c r="AW40" i="1"/>
  <c r="AY40" i="1" s="1"/>
  <c r="AG41" i="1"/>
  <c r="AN41" i="1"/>
  <c r="AE40" i="1"/>
  <c r="U41" i="1"/>
  <c r="AA41" i="1" s="1"/>
  <c r="S40" i="1"/>
  <c r="U40" i="1" s="1"/>
  <c r="AQ35" i="1"/>
  <c r="R34" i="1"/>
  <c r="Y34" i="1"/>
  <c r="Y36" i="1" s="1"/>
  <c r="BH32" i="1"/>
  <c r="AC33" i="1"/>
  <c r="AR32" i="1"/>
  <c r="AG31" i="1"/>
  <c r="AN31" i="1"/>
  <c r="BB28" i="1"/>
  <c r="AZ24" i="1"/>
  <c r="BF26" i="1"/>
  <c r="AM25" i="1"/>
  <c r="AM27" i="1" s="1"/>
  <c r="AK24" i="1"/>
  <c r="U25" i="1"/>
  <c r="U27" i="1" s="1"/>
  <c r="S24" i="1"/>
  <c r="BP22" i="1"/>
  <c r="F23" i="1"/>
  <c r="O22" i="1"/>
  <c r="AP8" i="1"/>
  <c r="AG7" i="1"/>
  <c r="AP7" i="1" s="1"/>
  <c r="BH7" i="1" s="1"/>
  <c r="O7" i="1"/>
  <c r="AB22" i="1"/>
  <c r="M23" i="1"/>
  <c r="AQ104" i="1"/>
  <c r="AQ92" i="1"/>
  <c r="AQ74" i="1"/>
  <c r="AQ68" i="1"/>
  <c r="F63" i="1"/>
  <c r="BP64" i="1"/>
  <c r="M55" i="1"/>
  <c r="AS277" i="1"/>
  <c r="BK277" i="1" s="1"/>
  <c r="AD305" i="1"/>
  <c r="BG298" i="1"/>
  <c r="AV274" i="1"/>
  <c r="BO272" i="1"/>
  <c r="BP272" i="1" s="1"/>
  <c r="AV272" i="1"/>
  <c r="R272" i="1"/>
  <c r="AV266" i="1"/>
  <c r="R266" i="1"/>
  <c r="BG261" i="1"/>
  <c r="R274" i="1"/>
  <c r="AG269" i="1"/>
  <c r="AC261" i="1"/>
  <c r="AR261" i="1" s="1"/>
  <c r="BJ261" i="1" s="1"/>
  <c r="BG218" i="1"/>
  <c r="N255" i="1"/>
  <c r="BP233" i="1"/>
  <c r="BO256" i="1"/>
  <c r="AG255" i="1"/>
  <c r="AP255" i="1" s="1"/>
  <c r="AQ255" i="1"/>
  <c r="BI255" i="1" s="1"/>
  <c r="BO252" i="1"/>
  <c r="AR222" i="1"/>
  <c r="BJ222" i="1" s="1"/>
  <c r="BH213" i="1"/>
  <c r="BH207" i="1"/>
  <c r="BE233" i="1"/>
  <c r="BE235" i="1" s="1"/>
  <c r="BJ216" i="1"/>
  <c r="BP180" i="1"/>
  <c r="Y130" i="1"/>
  <c r="BH201" i="1"/>
  <c r="BE186" i="1"/>
  <c r="BE188" i="1" s="1"/>
  <c r="BH155" i="1"/>
  <c r="BH156" i="1" s="1"/>
  <c r="AD148" i="1"/>
  <c r="AO200" i="1"/>
  <c r="BO177" i="1"/>
  <c r="BP177" i="1" s="1"/>
  <c r="AG177" i="1"/>
  <c r="N150" i="1"/>
  <c r="BF125" i="1"/>
  <c r="BG189" i="1"/>
  <c r="AP186" i="1"/>
  <c r="AJ150" i="1"/>
  <c r="BO150" i="1" s="1"/>
  <c r="BE151" i="1"/>
  <c r="BE153" i="1" s="1"/>
  <c r="AA151" i="1"/>
  <c r="AA153" i="1" s="1"/>
  <c r="BC54" i="1"/>
  <c r="BP36" i="1"/>
  <c r="AD119" i="1"/>
  <c r="AD113" i="1"/>
  <c r="AD83" i="1"/>
  <c r="AD71" i="1"/>
  <c r="BH38" i="1"/>
  <c r="BH39" i="1" s="1"/>
  <c r="R23" i="1"/>
  <c r="AG23" i="1"/>
  <c r="BE21" i="1"/>
  <c r="Y25" i="1"/>
  <c r="AB25" i="1" s="1"/>
  <c r="AQ25" i="1" s="1"/>
  <c r="BI25" i="1" s="1"/>
  <c r="AC267" i="1" l="1"/>
  <c r="AB175" i="1"/>
  <c r="AB177" i="1" s="1"/>
  <c r="BE157" i="1"/>
  <c r="BE159" i="1" s="1"/>
  <c r="AB85" i="1"/>
  <c r="BH106" i="1"/>
  <c r="M63" i="1"/>
  <c r="S166" i="1"/>
  <c r="U166" i="1" s="1"/>
  <c r="AS291" i="1"/>
  <c r="BK291" i="1" s="1"/>
  <c r="BF144" i="1"/>
  <c r="BC335" i="1"/>
  <c r="AB122" i="1"/>
  <c r="AQ122" i="1" s="1"/>
  <c r="BI122" i="1" s="1"/>
  <c r="BF23" i="1"/>
  <c r="BF124" i="1"/>
  <c r="BF100" i="1"/>
  <c r="AD8" i="1"/>
  <c r="BP27" i="1"/>
  <c r="AD302" i="1"/>
  <c r="AS302" i="1" s="1"/>
  <c r="BK302" i="1" s="1"/>
  <c r="AB41" i="1"/>
  <c r="AB43" i="1" s="1"/>
  <c r="AR267" i="1"/>
  <c r="BJ267" i="1" s="1"/>
  <c r="AP247" i="1"/>
  <c r="AP249" i="1" s="1"/>
  <c r="BE23" i="1"/>
  <c r="AR198" i="1"/>
  <c r="BJ198" i="1" s="1"/>
  <c r="AC215" i="1"/>
  <c r="AS305" i="1"/>
  <c r="BK305" i="1" s="1"/>
  <c r="O64" i="1"/>
  <c r="AD7" i="1"/>
  <c r="AS7" i="1" s="1"/>
  <c r="BK7" i="1" s="1"/>
  <c r="AB30" i="1"/>
  <c r="AD73" i="1"/>
  <c r="AS73" i="1" s="1"/>
  <c r="AD79" i="1"/>
  <c r="M137" i="1"/>
  <c r="R81" i="1"/>
  <c r="BF150" i="1"/>
  <c r="BK299" i="1"/>
  <c r="BH160" i="1"/>
  <c r="R177" i="1"/>
  <c r="AY150" i="1"/>
  <c r="AC254" i="1"/>
  <c r="AP283" i="1"/>
  <c r="AP276" i="1"/>
  <c r="AD331" i="1"/>
  <c r="BE66" i="1"/>
  <c r="AG108" i="1"/>
  <c r="BE330" i="1"/>
  <c r="AN96" i="1"/>
  <c r="O255" i="1"/>
  <c r="AR293" i="1"/>
  <c r="BJ293" i="1" s="1"/>
  <c r="BN163" i="1"/>
  <c r="BD313" i="1"/>
  <c r="N19" i="1"/>
  <c r="O276" i="1"/>
  <c r="BG295" i="1"/>
  <c r="AA255" i="1"/>
  <c r="BL19" i="1"/>
  <c r="BN19" i="1" s="1"/>
  <c r="BI100" i="1"/>
  <c r="AB28" i="1"/>
  <c r="AQ28" i="1" s="1"/>
  <c r="BI28" i="1" s="1"/>
  <c r="BP329" i="1"/>
  <c r="BE85" i="1"/>
  <c r="BF179" i="1"/>
  <c r="BE73" i="1"/>
  <c r="AR247" i="1"/>
  <c r="BJ247" i="1" s="1"/>
  <c r="AQ106" i="1"/>
  <c r="BI106" i="1" s="1"/>
  <c r="AB108" i="1"/>
  <c r="BP61" i="1"/>
  <c r="BP31" i="1"/>
  <c r="O163" i="1"/>
  <c r="O165" i="1" s="1"/>
  <c r="AQ64" i="1"/>
  <c r="BI64" i="1" s="1"/>
  <c r="AB52" i="1"/>
  <c r="AQ52" i="1" s="1"/>
  <c r="BI52" i="1" s="1"/>
  <c r="G20" i="1"/>
  <c r="BG160" i="1"/>
  <c r="BG162" i="1" s="1"/>
  <c r="AC255" i="1"/>
  <c r="AR255" i="1" s="1"/>
  <c r="BJ255" i="1" s="1"/>
  <c r="M40" i="1"/>
  <c r="O67" i="1"/>
  <c r="AD67" i="1" s="1"/>
  <c r="AS103" i="1"/>
  <c r="BK103" i="1" s="1"/>
  <c r="AA81" i="1"/>
  <c r="BE102" i="1"/>
  <c r="BE105" i="1"/>
  <c r="BE108" i="1"/>
  <c r="BH197" i="1"/>
  <c r="AD267" i="1"/>
  <c r="AC269" i="1"/>
  <c r="BF34" i="1"/>
  <c r="AA254" i="1"/>
  <c r="BD254" i="1"/>
  <c r="BG254" i="1" s="1"/>
  <c r="BH327" i="1"/>
  <c r="AS100" i="1"/>
  <c r="BK100" i="1" s="1"/>
  <c r="BF28" i="1"/>
  <c r="BP44" i="1"/>
  <c r="AB102" i="1"/>
  <c r="AB124" i="1"/>
  <c r="BD150" i="1"/>
  <c r="BG150" i="1" s="1"/>
  <c r="BE87" i="1"/>
  <c r="AA90" i="1"/>
  <c r="BE93" i="1"/>
  <c r="AA96" i="1"/>
  <c r="BF128" i="1"/>
  <c r="BF130" i="1" s="1"/>
  <c r="O141" i="1"/>
  <c r="O143" i="1" s="1"/>
  <c r="BO170" i="1"/>
  <c r="AC191" i="1"/>
  <c r="BJ322" i="1"/>
  <c r="BF103" i="1"/>
  <c r="BF105" i="1" s="1"/>
  <c r="AN66" i="1"/>
  <c r="BF76" i="1"/>
  <c r="BF78" i="1" s="1"/>
  <c r="BH293" i="1"/>
  <c r="M102" i="1"/>
  <c r="AP173" i="1"/>
  <c r="BH173" i="1" s="1"/>
  <c r="BH91" i="1"/>
  <c r="BE62" i="1"/>
  <c r="AA160" i="1"/>
  <c r="AA162" i="1" s="1"/>
  <c r="AB94" i="1"/>
  <c r="AA91" i="1"/>
  <c r="AD91" i="1" s="1"/>
  <c r="BH73" i="1"/>
  <c r="AQ73" i="1"/>
  <c r="BI73" i="1" s="1"/>
  <c r="O144" i="1"/>
  <c r="AD144" i="1" s="1"/>
  <c r="AS144" i="1" s="1"/>
  <c r="BK144" i="1" s="1"/>
  <c r="BF102" i="1"/>
  <c r="AC348" i="1"/>
  <c r="AR348" i="1" s="1"/>
  <c r="BJ348" i="1" s="1"/>
  <c r="BP105" i="1"/>
  <c r="AD293" i="1"/>
  <c r="BE264" i="1"/>
  <c r="BK264" i="1" s="1"/>
  <c r="BO267" i="1"/>
  <c r="BP267" i="1" s="1"/>
  <c r="AJ269" i="1"/>
  <c r="BO269" i="1" s="1"/>
  <c r="BP269" i="1" s="1"/>
  <c r="AP267" i="1"/>
  <c r="BE67" i="1"/>
  <c r="AB79" i="1"/>
  <c r="AY182" i="1"/>
  <c r="BE182" i="1" s="1"/>
  <c r="BH182" i="1" s="1"/>
  <c r="BC182" i="1"/>
  <c r="H273" i="1"/>
  <c r="I273" i="1" s="1"/>
  <c r="I274" i="1"/>
  <c r="AL273" i="1"/>
  <c r="AM273" i="1" s="1"/>
  <c r="AM274" i="1"/>
  <c r="AF311" i="1"/>
  <c r="AG313" i="1"/>
  <c r="AP313" i="1" s="1"/>
  <c r="G50" i="1"/>
  <c r="I50" i="1" s="1"/>
  <c r="J50" i="1"/>
  <c r="L50" i="1" s="1"/>
  <c r="BG157" i="1"/>
  <c r="BG159" i="1" s="1"/>
  <c r="BF27" i="1"/>
  <c r="BF31" i="1"/>
  <c r="BF33" i="1" s="1"/>
  <c r="BF41" i="1"/>
  <c r="BF43" i="1" s="1"/>
  <c r="BP103" i="1"/>
  <c r="BE75" i="1"/>
  <c r="BE78" i="1"/>
  <c r="AD86" i="1"/>
  <c r="AS86" i="1" s="1"/>
  <c r="AD89" i="1"/>
  <c r="AS89" i="1" s="1"/>
  <c r="AD92" i="1"/>
  <c r="AS92" i="1" s="1"/>
  <c r="AN130" i="1"/>
  <c r="AD145" i="1"/>
  <c r="AD146" i="1" s="1"/>
  <c r="AD218" i="1"/>
  <c r="BH236" i="1"/>
  <c r="BH246" i="1"/>
  <c r="Z274" i="1"/>
  <c r="M54" i="1"/>
  <c r="M81" i="1"/>
  <c r="BH157" i="1"/>
  <c r="BH159" i="1" s="1"/>
  <c r="AS325" i="1"/>
  <c r="M62" i="1"/>
  <c r="BF56" i="1"/>
  <c r="BF58" i="1" s="1"/>
  <c r="M51" i="1"/>
  <c r="BP144" i="1"/>
  <c r="Z150" i="1"/>
  <c r="AC150" i="1" s="1"/>
  <c r="AR150" i="1" s="1"/>
  <c r="AA69" i="1"/>
  <c r="BB282" i="1"/>
  <c r="Z330" i="1"/>
  <c r="AC330" i="1" s="1"/>
  <c r="AR330" i="1" s="1"/>
  <c r="BJ330" i="1" s="1"/>
  <c r="BG284" i="1"/>
  <c r="BG300" i="1"/>
  <c r="BF106" i="1"/>
  <c r="BF108" i="1" s="1"/>
  <c r="AO313" i="1"/>
  <c r="I311" i="1"/>
  <c r="AQ144" i="1"/>
  <c r="BI144" i="1" s="1"/>
  <c r="AQ175" i="1"/>
  <c r="BI175" i="1" s="1"/>
  <c r="U274" i="1"/>
  <c r="BF64" i="1"/>
  <c r="BF66" i="1" s="1"/>
  <c r="BF85" i="1"/>
  <c r="BF87" i="1" s="1"/>
  <c r="AB76" i="1"/>
  <c r="BE63" i="1"/>
  <c r="AC270" i="1"/>
  <c r="AR270" i="1" s="1"/>
  <c r="BJ270" i="1" s="1"/>
  <c r="BE88" i="1"/>
  <c r="BE90" i="1" s="1"/>
  <c r="BE122" i="1"/>
  <c r="BH122" i="1" s="1"/>
  <c r="D50" i="1"/>
  <c r="F50" i="1" s="1"/>
  <c r="AP79" i="1"/>
  <c r="BH79" i="1" s="1"/>
  <c r="AP63" i="1"/>
  <c r="AA106" i="1"/>
  <c r="AA108" i="1" s="1"/>
  <c r="BO157" i="1"/>
  <c r="BP157" i="1" s="1"/>
  <c r="AJ159" i="1"/>
  <c r="BO159" i="1" s="1"/>
  <c r="BP159" i="1" s="1"/>
  <c r="AP88" i="1"/>
  <c r="BH88" i="1" s="1"/>
  <c r="BE314" i="1"/>
  <c r="BH314" i="1" s="1"/>
  <c r="BO52" i="1"/>
  <c r="BP52" i="1" s="1"/>
  <c r="AJ54" i="1"/>
  <c r="BO54" i="1" s="1"/>
  <c r="BP54" i="1" s="1"/>
  <c r="AA76" i="1"/>
  <c r="AD76" i="1" s="1"/>
  <c r="AD182" i="1"/>
  <c r="AS182" i="1" s="1"/>
  <c r="BK182" i="1" s="1"/>
  <c r="AC313" i="1"/>
  <c r="AS348" i="1"/>
  <c r="BK348" i="1" s="1"/>
  <c r="BH348" i="1"/>
  <c r="BO67" i="1"/>
  <c r="BP67" i="1" s="1"/>
  <c r="AJ69" i="1"/>
  <c r="BO69" i="1" s="1"/>
  <c r="BP69" i="1" s="1"/>
  <c r="AB59" i="1"/>
  <c r="AB61" i="1" s="1"/>
  <c r="BC124" i="1"/>
  <c r="BL183" i="1"/>
  <c r="U282" i="1"/>
  <c r="L27" i="1"/>
  <c r="O25" i="1"/>
  <c r="O27" i="1" s="1"/>
  <c r="AP67" i="1"/>
  <c r="BO73" i="1"/>
  <c r="AJ75" i="1"/>
  <c r="BO75" i="1" s="1"/>
  <c r="BO85" i="1"/>
  <c r="AJ87" i="1"/>
  <c r="BO87" i="1" s="1"/>
  <c r="L337" i="1"/>
  <c r="K335" i="1"/>
  <c r="L335" i="1" s="1"/>
  <c r="BO76" i="1"/>
  <c r="BP76" i="1" s="1"/>
  <c r="AJ78" i="1"/>
  <c r="BO78" i="1" s="1"/>
  <c r="BP78" i="1" s="1"/>
  <c r="O56" i="1"/>
  <c r="O58" i="1" s="1"/>
  <c r="F58" i="1"/>
  <c r="AB163" i="1"/>
  <c r="AX282" i="1"/>
  <c r="AY282" i="1" s="1"/>
  <c r="AY283" i="1"/>
  <c r="BE283" i="1" s="1"/>
  <c r="AP85" i="1"/>
  <c r="BH85" i="1" s="1"/>
  <c r="AP172" i="1"/>
  <c r="BH172" i="1" s="1"/>
  <c r="AC314" i="1"/>
  <c r="BC58" i="1"/>
  <c r="AA163" i="1"/>
  <c r="AA165" i="1" s="1"/>
  <c r="AB75" i="1"/>
  <c r="AN27" i="1"/>
  <c r="AP41" i="1"/>
  <c r="AP43" i="1" s="1"/>
  <c r="BF59" i="1"/>
  <c r="BF61" i="1" s="1"/>
  <c r="AS79" i="1"/>
  <c r="BK79" i="1" s="1"/>
  <c r="AG69" i="1"/>
  <c r="AD95" i="1"/>
  <c r="AS95" i="1" s="1"/>
  <c r="AC236" i="1"/>
  <c r="AD157" i="1"/>
  <c r="AS157" i="1" s="1"/>
  <c r="BK157" i="1" s="1"/>
  <c r="BG232" i="1"/>
  <c r="AC272" i="1"/>
  <c r="BG236" i="1"/>
  <c r="BG246" i="1"/>
  <c r="N260" i="1"/>
  <c r="AC300" i="1"/>
  <c r="AR300" i="1" s="1"/>
  <c r="BJ300" i="1" s="1"/>
  <c r="V183" i="1"/>
  <c r="AG282" i="1"/>
  <c r="AP282" i="1" s="1"/>
  <c r="L283" i="1"/>
  <c r="O283" i="1" s="1"/>
  <c r="AS21" i="1"/>
  <c r="Y61" i="1"/>
  <c r="BE163" i="1"/>
  <c r="BE165" i="1" s="1"/>
  <c r="BE261" i="1"/>
  <c r="BE263" i="1" s="1"/>
  <c r="BK325" i="1"/>
  <c r="AS332" i="1"/>
  <c r="BK332" i="1" s="1"/>
  <c r="AS331" i="1"/>
  <c r="BK331" i="1" s="1"/>
  <c r="F62" i="1"/>
  <c r="O62" i="1" s="1"/>
  <c r="AD88" i="1"/>
  <c r="AD122" i="1"/>
  <c r="AS122" i="1" s="1"/>
  <c r="M121" i="1"/>
  <c r="AB44" i="1"/>
  <c r="AB46" i="1" s="1"/>
  <c r="AU19" i="1"/>
  <c r="BE69" i="1"/>
  <c r="AG81" i="1"/>
  <c r="AB125" i="1"/>
  <c r="AB127" i="1" s="1"/>
  <c r="BH218" i="1"/>
  <c r="BH224" i="1"/>
  <c r="S183" i="1"/>
  <c r="AD324" i="1"/>
  <c r="AC327" i="1"/>
  <c r="AC329" i="1" s="1"/>
  <c r="BH331" i="1"/>
  <c r="Q310" i="1"/>
  <c r="AB31" i="1"/>
  <c r="AB33" i="1" s="1"/>
  <c r="AN63" i="1"/>
  <c r="BF88" i="1"/>
  <c r="BF90" i="1" s="1"/>
  <c r="AB88" i="1"/>
  <c r="BG270" i="1"/>
  <c r="BG272" i="1" s="1"/>
  <c r="BF91" i="1"/>
  <c r="BF93" i="1" s="1"/>
  <c r="BF67" i="1"/>
  <c r="BF69" i="1" s="1"/>
  <c r="BG314" i="1"/>
  <c r="BG316" i="1" s="1"/>
  <c r="AP179" i="1"/>
  <c r="BH179" i="1" s="1"/>
  <c r="U150" i="1"/>
  <c r="BG293" i="1"/>
  <c r="AG337" i="1"/>
  <c r="AP337" i="1" s="1"/>
  <c r="X150" i="1"/>
  <c r="BG337" i="1"/>
  <c r="AF335" i="1"/>
  <c r="H335" i="1"/>
  <c r="I335" i="1" s="1"/>
  <c r="AP62" i="1"/>
  <c r="BH62" i="1" s="1"/>
  <c r="R159" i="1"/>
  <c r="AJ168" i="1"/>
  <c r="AN168" i="1"/>
  <c r="AH167" i="1"/>
  <c r="N337" i="1"/>
  <c r="AP76" i="1"/>
  <c r="BH76" i="1" s="1"/>
  <c r="AQ67" i="1"/>
  <c r="BI67" i="1" s="1"/>
  <c r="BO94" i="1"/>
  <c r="BP94" i="1" s="1"/>
  <c r="AJ96" i="1"/>
  <c r="BO96" i="1" s="1"/>
  <c r="BP96" i="1" s="1"/>
  <c r="BP28" i="1"/>
  <c r="O28" i="1"/>
  <c r="AD28" i="1" s="1"/>
  <c r="O31" i="1"/>
  <c r="O33" i="1" s="1"/>
  <c r="F33" i="1"/>
  <c r="BP33" i="1" s="1"/>
  <c r="O41" i="1"/>
  <c r="O43" i="1" s="1"/>
  <c r="BP41" i="1"/>
  <c r="D166" i="1"/>
  <c r="F166" i="1" s="1"/>
  <c r="F170" i="1"/>
  <c r="F174" i="1" s="1"/>
  <c r="AP94" i="1"/>
  <c r="BH94" i="1" s="1"/>
  <c r="AM150" i="1"/>
  <c r="U283" i="1"/>
  <c r="AA283" i="1" s="1"/>
  <c r="AB91" i="1"/>
  <c r="F150" i="1"/>
  <c r="BP150" i="1" s="1"/>
  <c r="M150" i="1"/>
  <c r="AB150" i="1" s="1"/>
  <c r="AQ150" i="1" s="1"/>
  <c r="BI150" i="1" s="1"/>
  <c r="AC160" i="1"/>
  <c r="I36" i="1"/>
  <c r="O34" i="1"/>
  <c r="O36" i="1" s="1"/>
  <c r="BB150" i="1"/>
  <c r="BC62" i="1"/>
  <c r="D20" i="1"/>
  <c r="F20" i="1" s="1"/>
  <c r="AQ103" i="1"/>
  <c r="BI103" i="1" s="1"/>
  <c r="AS173" i="1"/>
  <c r="BK173" i="1" s="1"/>
  <c r="AA314" i="1"/>
  <c r="AA316" i="1" s="1"/>
  <c r="AN182" i="1"/>
  <c r="BF182" i="1" s="1"/>
  <c r="AB141" i="1"/>
  <c r="AB143" i="1" s="1"/>
  <c r="Y63" i="1"/>
  <c r="AB63" i="1" s="1"/>
  <c r="BO62" i="1"/>
  <c r="U62" i="1"/>
  <c r="AA62" i="1" s="1"/>
  <c r="Y62" i="1"/>
  <c r="AN62" i="1"/>
  <c r="AP28" i="1"/>
  <c r="BO28" i="1"/>
  <c r="BN266" i="1"/>
  <c r="BO266" i="1" s="1"/>
  <c r="BP266" i="1" s="1"/>
  <c r="BO264" i="1"/>
  <c r="BP264" i="1" s="1"/>
  <c r="M19" i="3"/>
  <c r="G19" i="3"/>
  <c r="F19" i="3"/>
  <c r="E15" i="3"/>
  <c r="F15" i="3" s="1"/>
  <c r="G11" i="3"/>
  <c r="M11" i="3"/>
  <c r="BO185" i="1"/>
  <c r="BP185" i="1" s="1"/>
  <c r="BN165" i="1"/>
  <c r="BO165" i="1" s="1"/>
  <c r="BO163" i="1"/>
  <c r="BP163" i="1" s="1"/>
  <c r="M23" i="3"/>
  <c r="G23" i="3"/>
  <c r="F23" i="3"/>
  <c r="F27" i="3"/>
  <c r="M27" i="3"/>
  <c r="G27" i="3"/>
  <c r="AC284" i="1"/>
  <c r="AR284" i="1" s="1"/>
  <c r="BJ284" i="1" s="1"/>
  <c r="BH301" i="1"/>
  <c r="BO313" i="1"/>
  <c r="BO276" i="1"/>
  <c r="BO324" i="1"/>
  <c r="BP324" i="1" s="1"/>
  <c r="BH232" i="1"/>
  <c r="AJ263" i="1"/>
  <c r="BO263" i="1" s="1"/>
  <c r="BP263" i="1" s="1"/>
  <c r="BO261" i="1"/>
  <c r="BP261" i="1" s="1"/>
  <c r="AC339" i="1"/>
  <c r="AR339" i="1" s="1"/>
  <c r="BJ339" i="1" s="1"/>
  <c r="AQ337" i="1"/>
  <c r="O339" i="1"/>
  <c r="AD339" i="1" s="1"/>
  <c r="AS339" i="1" s="1"/>
  <c r="BK339" i="1" s="1"/>
  <c r="BO339" i="1"/>
  <c r="BP339" i="1" s="1"/>
  <c r="AC151" i="1"/>
  <c r="N153" i="1"/>
  <c r="BF36" i="1"/>
  <c r="O96" i="1"/>
  <c r="AA143" i="1"/>
  <c r="AD179" i="1"/>
  <c r="AS179" i="1" s="1"/>
  <c r="BK179" i="1" s="1"/>
  <c r="BE284" i="1"/>
  <c r="BH284" i="1" s="1"/>
  <c r="L150" i="1"/>
  <c r="BF337" i="1"/>
  <c r="BO337" i="1"/>
  <c r="BP337" i="1" s="1"/>
  <c r="F335" i="1"/>
  <c r="AC264" i="1"/>
  <c r="AR236" i="1"/>
  <c r="BJ236" i="1" s="1"/>
  <c r="BH295" i="1"/>
  <c r="BC63" i="1"/>
  <c r="AB128" i="1"/>
  <c r="AB130" i="1" s="1"/>
  <c r="BE137" i="1"/>
  <c r="AA63" i="1"/>
  <c r="AA64" i="1"/>
  <c r="AD64" i="1" s="1"/>
  <c r="AB335" i="1"/>
  <c r="Z337" i="1"/>
  <c r="Q335" i="1"/>
  <c r="R337" i="1"/>
  <c r="AA337" i="1" s="1"/>
  <c r="AD254" i="1"/>
  <c r="J183" i="1"/>
  <c r="BH339" i="1"/>
  <c r="BI337" i="1"/>
  <c r="O337" i="1"/>
  <c r="I170" i="1"/>
  <c r="I174" i="1" s="1"/>
  <c r="G166" i="1"/>
  <c r="I166" i="1" s="1"/>
  <c r="BA335" i="1"/>
  <c r="BB335" i="1" s="1"/>
  <c r="BE335" i="1" s="1"/>
  <c r="BB337" i="1"/>
  <c r="BE337" i="1" s="1"/>
  <c r="BM184" i="1"/>
  <c r="AN335" i="1"/>
  <c r="BF335" i="1" s="1"/>
  <c r="BF141" i="1"/>
  <c r="BF143" i="1" s="1"/>
  <c r="AN143" i="1"/>
  <c r="AA167" i="1"/>
  <c r="AQ141" i="1"/>
  <c r="BI141" i="1" s="1"/>
  <c r="BE141" i="1"/>
  <c r="BE143" i="1" s="1"/>
  <c r="BF175" i="1"/>
  <c r="BF177" i="1" s="1"/>
  <c r="I329" i="1"/>
  <c r="O327" i="1"/>
  <c r="O329" i="1" s="1"/>
  <c r="L24" i="1"/>
  <c r="O24" i="1" s="1"/>
  <c r="J20" i="1"/>
  <c r="L20" i="1" s="1"/>
  <c r="M24" i="1"/>
  <c r="BG264" i="1"/>
  <c r="BG266" i="1" s="1"/>
  <c r="AO266" i="1"/>
  <c r="O128" i="1"/>
  <c r="O130" i="1" s="1"/>
  <c r="F130" i="1"/>
  <c r="BP128" i="1"/>
  <c r="L170" i="1"/>
  <c r="J166" i="1"/>
  <c r="AD191" i="1"/>
  <c r="AD247" i="1"/>
  <c r="AS247" i="1" s="1"/>
  <c r="BK247" i="1" s="1"/>
  <c r="BG185" i="1"/>
  <c r="BG240" i="1"/>
  <c r="BJ331" i="1"/>
  <c r="BC137" i="1"/>
  <c r="BG331" i="1"/>
  <c r="AP141" i="1"/>
  <c r="M170" i="1"/>
  <c r="M174" i="1" s="1"/>
  <c r="AY313" i="1"/>
  <c r="BE313" i="1" s="1"/>
  <c r="AX311" i="1"/>
  <c r="BD311" i="1" s="1"/>
  <c r="AA301" i="1"/>
  <c r="AJ137" i="1"/>
  <c r="AN137" i="1"/>
  <c r="BF137" i="1" s="1"/>
  <c r="U137" i="1"/>
  <c r="AA137" i="1" s="1"/>
  <c r="Y137" i="1"/>
  <c r="AB137" i="1" s="1"/>
  <c r="U313" i="1"/>
  <c r="AA313" i="1" s="1"/>
  <c r="T311" i="1"/>
  <c r="O125" i="1"/>
  <c r="O127" i="1" s="1"/>
  <c r="I127" i="1"/>
  <c r="BE255" i="1"/>
  <c r="BH255" i="1" s="1"/>
  <c r="AC157" i="1"/>
  <c r="AQ310" i="1"/>
  <c r="BI310" i="1" s="1"/>
  <c r="AC301" i="1"/>
  <c r="AR301" i="1" s="1"/>
  <c r="BJ301" i="1" s="1"/>
  <c r="BF301" i="1"/>
  <c r="AH183" i="1"/>
  <c r="AN183" i="1" s="1"/>
  <c r="AA261" i="1"/>
  <c r="AD261" i="1" s="1"/>
  <c r="AC240" i="1"/>
  <c r="AR240" i="1" s="1"/>
  <c r="BJ240" i="1" s="1"/>
  <c r="BH186" i="1"/>
  <c r="BH188" i="1" s="1"/>
  <c r="AC188" i="1"/>
  <c r="AD215" i="1"/>
  <c r="BH194" i="1"/>
  <c r="AZ166" i="1"/>
  <c r="BB166" i="1" s="1"/>
  <c r="BM310" i="1"/>
  <c r="BN311" i="1"/>
  <c r="BO311" i="1" s="1"/>
  <c r="V166" i="1"/>
  <c r="X166" i="1" s="1"/>
  <c r="X174" i="1"/>
  <c r="AD242" i="1"/>
  <c r="AS242" i="1" s="1"/>
  <c r="BK242" i="1" s="1"/>
  <c r="BG255" i="1"/>
  <c r="BH276" i="1"/>
  <c r="U174" i="1"/>
  <c r="AJ174" i="1"/>
  <c r="BO174" i="1" s="1"/>
  <c r="AS293" i="1"/>
  <c r="BK293" i="1" s="1"/>
  <c r="BB311" i="1"/>
  <c r="BA310" i="1"/>
  <c r="BB310" i="1" s="1"/>
  <c r="O295" i="1"/>
  <c r="AI310" i="1"/>
  <c r="AJ310" i="1" s="1"/>
  <c r="BE167" i="1"/>
  <c r="BE169" i="1" s="1"/>
  <c r="BH177" i="1"/>
  <c r="AR254" i="1"/>
  <c r="W310" i="1"/>
  <c r="X310" i="1" s="1"/>
  <c r="BO283" i="1"/>
  <c r="AV311" i="1"/>
  <c r="AU310" i="1"/>
  <c r="BF283" i="1"/>
  <c r="BH21" i="1"/>
  <c r="BH23" i="1" s="1"/>
  <c r="AQ31" i="1"/>
  <c r="BI31" i="1" s="1"/>
  <c r="AA33" i="1"/>
  <c r="O93" i="1"/>
  <c r="O69" i="1"/>
  <c r="BF44" i="1"/>
  <c r="AQ39" i="1"/>
  <c r="BI38" i="1"/>
  <c r="BI39" i="1" s="1"/>
  <c r="AB34" i="1"/>
  <c r="AQ34" i="1" s="1"/>
  <c r="BI34" i="1" s="1"/>
  <c r="Y33" i="1"/>
  <c r="AQ56" i="1"/>
  <c r="BI56" i="1" s="1"/>
  <c r="AB58" i="1"/>
  <c r="AQ125" i="1"/>
  <c r="BI125" i="1" s="1"/>
  <c r="M183" i="1"/>
  <c r="AD84" i="1"/>
  <c r="AS83" i="1"/>
  <c r="AD120" i="1"/>
  <c r="AS119" i="1"/>
  <c r="AS32" i="1"/>
  <c r="AS53" i="1"/>
  <c r="O63" i="1"/>
  <c r="BP63" i="1"/>
  <c r="AB23" i="1"/>
  <c r="AQ22" i="1"/>
  <c r="BH8" i="1"/>
  <c r="AS8" i="1"/>
  <c r="BK8" i="1" s="1"/>
  <c r="BP23" i="1"/>
  <c r="S20" i="1"/>
  <c r="U24" i="1"/>
  <c r="AM24" i="1"/>
  <c r="AK20" i="1"/>
  <c r="BB24" i="1"/>
  <c r="AZ20" i="1"/>
  <c r="AR33" i="1"/>
  <c r="BJ32" i="1"/>
  <c r="BJ33" i="1" s="1"/>
  <c r="AG40" i="1"/>
  <c r="AP40" i="1" s="1"/>
  <c r="AN40" i="1"/>
  <c r="BE41" i="1"/>
  <c r="BE43" i="1" s="1"/>
  <c r="AY43" i="1"/>
  <c r="AG51" i="1"/>
  <c r="AN51" i="1"/>
  <c r="AE50" i="1"/>
  <c r="AP52" i="1"/>
  <c r="AG54" i="1"/>
  <c r="BE52" i="1"/>
  <c r="BE54" i="1" s="1"/>
  <c r="AY54" i="1"/>
  <c r="AJ55" i="1"/>
  <c r="BO55" i="1" s="1"/>
  <c r="AH50" i="1"/>
  <c r="AJ50" i="1" s="1"/>
  <c r="BO50" i="1" s="1"/>
  <c r="BB55" i="1"/>
  <c r="AZ50" i="1"/>
  <c r="BB50" i="1" s="1"/>
  <c r="AG55" i="1"/>
  <c r="AP55" i="1" s="1"/>
  <c r="AN55" i="1"/>
  <c r="AP59" i="1"/>
  <c r="AG61" i="1"/>
  <c r="BE59" i="1"/>
  <c r="BE61" i="1" s="1"/>
  <c r="AY61" i="1"/>
  <c r="O40" i="1"/>
  <c r="BP40" i="1"/>
  <c r="AQ66" i="1"/>
  <c r="BI65" i="1"/>
  <c r="BI66" i="1" s="1"/>
  <c r="BI142" i="1"/>
  <c r="AO19" i="1"/>
  <c r="U184" i="1"/>
  <c r="AS191" i="1"/>
  <c r="BK190" i="1"/>
  <c r="BK191" i="1" s="1"/>
  <c r="BK193" i="1"/>
  <c r="AS65" i="1"/>
  <c r="AP66" i="1"/>
  <c r="BH65" i="1"/>
  <c r="BH66" i="1" s="1"/>
  <c r="AD69" i="1"/>
  <c r="AS68" i="1"/>
  <c r="AP69" i="1"/>
  <c r="BH68" i="1"/>
  <c r="AQ72" i="1"/>
  <c r="BI71" i="1"/>
  <c r="BI72" i="1" s="1"/>
  <c r="AP87" i="1"/>
  <c r="BH86" i="1"/>
  <c r="AD90" i="1"/>
  <c r="AP90" i="1"/>
  <c r="BH89" i="1"/>
  <c r="AP93" i="1"/>
  <c r="BH92" i="1"/>
  <c r="BH95" i="1"/>
  <c r="BH96" i="1" s="1"/>
  <c r="AQ99" i="1"/>
  <c r="BI98" i="1"/>
  <c r="BI99" i="1" s="1"/>
  <c r="AQ114" i="1"/>
  <c r="BI113" i="1"/>
  <c r="BI114" i="1" s="1"/>
  <c r="AQ120" i="1"/>
  <c r="BI119" i="1"/>
  <c r="BI120" i="1" s="1"/>
  <c r="BC121" i="1"/>
  <c r="AV121" i="1"/>
  <c r="BE121" i="1" s="1"/>
  <c r="BE125" i="1"/>
  <c r="BE127" i="1" s="1"/>
  <c r="AV127" i="1"/>
  <c r="AA128" i="1"/>
  <c r="U130" i="1"/>
  <c r="AS126" i="1"/>
  <c r="X184" i="1"/>
  <c r="AJ184" i="1"/>
  <c r="BK196" i="1"/>
  <c r="BK199" i="1"/>
  <c r="BK234" i="1"/>
  <c r="BP236" i="1"/>
  <c r="O236" i="1"/>
  <c r="AD236" i="1" s="1"/>
  <c r="AS236" i="1" s="1"/>
  <c r="BK236" i="1" s="1"/>
  <c r="AS142" i="1"/>
  <c r="AP143" i="1"/>
  <c r="BH142" i="1"/>
  <c r="AP146" i="1"/>
  <c r="BH145" i="1"/>
  <c r="BH146" i="1" s="1"/>
  <c r="AQ149" i="1"/>
  <c r="BI148" i="1"/>
  <c r="BI149" i="1" s="1"/>
  <c r="AD152" i="1"/>
  <c r="O153" i="1"/>
  <c r="BP153" i="1"/>
  <c r="AD156" i="1"/>
  <c r="AS155" i="1"/>
  <c r="AB167" i="1"/>
  <c r="Y169" i="1"/>
  <c r="AV166" i="1"/>
  <c r="AB171" i="1"/>
  <c r="AG170" i="1"/>
  <c r="AP170" i="1" s="1"/>
  <c r="AN170" i="1"/>
  <c r="AN174" i="1" s="1"/>
  <c r="AP171" i="1"/>
  <c r="O185" i="1"/>
  <c r="L184" i="1"/>
  <c r="AR188" i="1"/>
  <c r="BJ187" i="1"/>
  <c r="BJ188" i="1" s="1"/>
  <c r="AR194" i="1"/>
  <c r="BJ193" i="1"/>
  <c r="BJ194" i="1" s="1"/>
  <c r="AD195" i="1"/>
  <c r="O197" i="1"/>
  <c r="AR200" i="1"/>
  <c r="BJ199" i="1"/>
  <c r="AS206" i="1"/>
  <c r="BK205" i="1"/>
  <c r="BK206" i="1" s="1"/>
  <c r="AS212" i="1"/>
  <c r="BK211" i="1"/>
  <c r="BK212" i="1" s="1"/>
  <c r="AS215" i="1"/>
  <c r="BK214" i="1"/>
  <c r="BK215" i="1" s="1"/>
  <c r="AS218" i="1"/>
  <c r="BK217" i="1"/>
  <c r="BK218" i="1" s="1"/>
  <c r="BK220" i="1"/>
  <c r="AS224" i="1"/>
  <c r="BK223" i="1"/>
  <c r="BK224" i="1" s="1"/>
  <c r="AS227" i="1"/>
  <c r="BK226" i="1"/>
  <c r="BK227" i="1" s="1"/>
  <c r="AS230" i="1"/>
  <c r="BK229" i="1"/>
  <c r="BK230" i="1" s="1"/>
  <c r="AJ260" i="1"/>
  <c r="AO260" i="1"/>
  <c r="O260" i="1"/>
  <c r="AR269" i="1"/>
  <c r="BJ268" i="1"/>
  <c r="BJ269" i="1" s="1"/>
  <c r="AR239" i="1"/>
  <c r="BJ238" i="1"/>
  <c r="BJ239" i="1" s="1"/>
  <c r="AR244" i="1"/>
  <c r="BJ243" i="1"/>
  <c r="BJ244" i="1" s="1"/>
  <c r="AD252" i="1"/>
  <c r="AS251" i="1"/>
  <c r="O300" i="1"/>
  <c r="AD300" i="1" s="1"/>
  <c r="AS300" i="1" s="1"/>
  <c r="BK300" i="1" s="1"/>
  <c r="BP300" i="1"/>
  <c r="AD111" i="1"/>
  <c r="AS110" i="1"/>
  <c r="AQ42" i="1"/>
  <c r="AQ53" i="1"/>
  <c r="AD140" i="1"/>
  <c r="AS139" i="1"/>
  <c r="AS202" i="1"/>
  <c r="BL18" i="1"/>
  <c r="AD209" i="1"/>
  <c r="AS208" i="1"/>
  <c r="BP284" i="1"/>
  <c r="O284" i="1"/>
  <c r="BO284" i="1"/>
  <c r="AS321" i="1"/>
  <c r="W273" i="1"/>
  <c r="X273" i="1" s="1"/>
  <c r="AA273" i="1" s="1"/>
  <c r="X274" i="1"/>
  <c r="AA274" i="1" s="1"/>
  <c r="BA273" i="1"/>
  <c r="BB273" i="1" s="1"/>
  <c r="BE273" i="1" s="1"/>
  <c r="BB274" i="1"/>
  <c r="BE274" i="1" s="1"/>
  <c r="AG24" i="1"/>
  <c r="AN24" i="1"/>
  <c r="AE20" i="1"/>
  <c r="AP25" i="1"/>
  <c r="AG27" i="1"/>
  <c r="AY27" i="1"/>
  <c r="BE25" i="1"/>
  <c r="BE27" i="1" s="1"/>
  <c r="R40" i="1"/>
  <c r="AA40" i="1" s="1"/>
  <c r="Y40" i="1"/>
  <c r="AA44" i="1"/>
  <c r="R46" i="1"/>
  <c r="AJ46" i="1"/>
  <c r="BO46" i="1" s="1"/>
  <c r="BP46" i="1" s="1"/>
  <c r="AP44" i="1"/>
  <c r="U54" i="1"/>
  <c r="AA52" i="1"/>
  <c r="O51" i="1"/>
  <c r="BP51" i="1"/>
  <c r="AS129" i="1"/>
  <c r="AM184" i="1"/>
  <c r="AY184" i="1"/>
  <c r="AP75" i="1"/>
  <c r="BH74" i="1"/>
  <c r="BH75" i="1" s="1"/>
  <c r="BH77" i="1"/>
  <c r="BH80" i="1"/>
  <c r="BH81" i="1" s="1"/>
  <c r="AQ84" i="1"/>
  <c r="BI83" i="1"/>
  <c r="BI84" i="1" s="1"/>
  <c r="AP102" i="1"/>
  <c r="BH101" i="1"/>
  <c r="BH102" i="1" s="1"/>
  <c r="AP105" i="1"/>
  <c r="BH104" i="1"/>
  <c r="BH105" i="1" s="1"/>
  <c r="AP108" i="1"/>
  <c r="BH107" i="1"/>
  <c r="BH108" i="1" s="1"/>
  <c r="AQ111" i="1"/>
  <c r="BI110" i="1"/>
  <c r="BI111" i="1" s="1"/>
  <c r="AQ117" i="1"/>
  <c r="BI116" i="1"/>
  <c r="BI117" i="1" s="1"/>
  <c r="Y121" i="1"/>
  <c r="R121" i="1"/>
  <c r="AA121" i="1" s="1"/>
  <c r="AA125" i="1"/>
  <c r="R127" i="1"/>
  <c r="AJ127" i="1"/>
  <c r="BO127" i="1" s="1"/>
  <c r="BP127" i="1" s="1"/>
  <c r="AP125" i="1"/>
  <c r="AR130" i="1"/>
  <c r="BJ129" i="1"/>
  <c r="BJ130" i="1" s="1"/>
  <c r="BI176" i="1"/>
  <c r="BI177" i="1" s="1"/>
  <c r="BD184" i="1"/>
  <c r="AV184" i="1"/>
  <c r="AS132" i="1"/>
  <c r="AD133" i="1"/>
  <c r="AS135" i="1"/>
  <c r="AD136" i="1"/>
  <c r="AQ140" i="1"/>
  <c r="BI139" i="1"/>
  <c r="BI140" i="1" s="1"/>
  <c r="AD158" i="1"/>
  <c r="O159" i="1"/>
  <c r="AD164" i="1"/>
  <c r="BP165" i="1"/>
  <c r="O169" i="1"/>
  <c r="AD168" i="1"/>
  <c r="BJ171" i="1"/>
  <c r="BJ174" i="1" s="1"/>
  <c r="AR174" i="1"/>
  <c r="AV170" i="1"/>
  <c r="BE170" i="1" s="1"/>
  <c r="BC170" i="1"/>
  <c r="BC174" i="1" s="1"/>
  <c r="BE171" i="1"/>
  <c r="AR191" i="1"/>
  <c r="BJ190" i="1"/>
  <c r="BJ191" i="1" s="1"/>
  <c r="AD192" i="1"/>
  <c r="O194" i="1"/>
  <c r="AR197" i="1"/>
  <c r="BJ196" i="1"/>
  <c r="BJ197" i="1" s="1"/>
  <c r="AD198" i="1"/>
  <c r="O200" i="1"/>
  <c r="BP200" i="1"/>
  <c r="AC249" i="1"/>
  <c r="AR248" i="1"/>
  <c r="U260" i="1"/>
  <c r="AA260" i="1" s="1"/>
  <c r="Z260" i="1"/>
  <c r="AY260" i="1"/>
  <c r="BE260" i="1" s="1"/>
  <c r="BD260" i="1"/>
  <c r="AD239" i="1"/>
  <c r="AS238" i="1"/>
  <c r="AS243" i="1"/>
  <c r="AS248" i="1"/>
  <c r="AR252" i="1"/>
  <c r="BJ251" i="1"/>
  <c r="BJ252" i="1" s="1"/>
  <c r="AR263" i="1"/>
  <c r="BJ262" i="1"/>
  <c r="BJ263" i="1" s="1"/>
  <c r="AD320" i="1"/>
  <c r="AS320" i="1" s="1"/>
  <c r="BK320" i="1" s="1"/>
  <c r="O322" i="1"/>
  <c r="BP283" i="1"/>
  <c r="Y282" i="1"/>
  <c r="N283" i="1"/>
  <c r="E282" i="1"/>
  <c r="N282" i="1" s="1"/>
  <c r="N311" i="1"/>
  <c r="E310" i="1"/>
  <c r="F311" i="1"/>
  <c r="BI45" i="1"/>
  <c r="Z283" i="1"/>
  <c r="Q282" i="1"/>
  <c r="Z282" i="1" s="1"/>
  <c r="AS296" i="1"/>
  <c r="AD295" i="1"/>
  <c r="BJ201" i="1"/>
  <c r="BJ203" i="1" s="1"/>
  <c r="AR203" i="1"/>
  <c r="BI129" i="1"/>
  <c r="AD266" i="1"/>
  <c r="AS265" i="1"/>
  <c r="AD269" i="1"/>
  <c r="AS268" i="1"/>
  <c r="AD272" i="1"/>
  <c r="AS271" i="1"/>
  <c r="AP316" i="1"/>
  <c r="BH315" i="1"/>
  <c r="BH316" i="1" s="1"/>
  <c r="AQ322" i="1"/>
  <c r="BI321" i="1"/>
  <c r="BI322" i="1" s="1"/>
  <c r="V20" i="1"/>
  <c r="AP150" i="1"/>
  <c r="AA185" i="1"/>
  <c r="R169" i="1"/>
  <c r="AV169" i="1"/>
  <c r="AM174" i="1"/>
  <c r="AY174" i="1"/>
  <c r="O177" i="1"/>
  <c r="AC276" i="1"/>
  <c r="AR276" i="1" s="1"/>
  <c r="BJ276" i="1" s="1"/>
  <c r="Y58" i="1"/>
  <c r="BH242" i="1"/>
  <c r="BH244" i="1" s="1"/>
  <c r="AP261" i="1"/>
  <c r="AN54" i="1"/>
  <c r="AA25" i="1"/>
  <c r="AP185" i="1"/>
  <c r="AD74" i="1"/>
  <c r="AD77" i="1"/>
  <c r="AD80" i="1"/>
  <c r="AD101" i="1"/>
  <c r="AD104" i="1"/>
  <c r="AD107" i="1"/>
  <c r="AD123" i="1"/>
  <c r="BH162" i="1"/>
  <c r="AD167" i="1"/>
  <c r="AK166" i="1"/>
  <c r="AM166" i="1" s="1"/>
  <c r="AW166" i="1"/>
  <c r="AY166" i="1" s="1"/>
  <c r="BB174" i="1"/>
  <c r="AR246" i="1"/>
  <c r="BJ246" i="1" s="1"/>
  <c r="BG263" i="1"/>
  <c r="AC232" i="1"/>
  <c r="AR232" i="1" s="1"/>
  <c r="BJ232" i="1" s="1"/>
  <c r="AG254" i="1"/>
  <c r="AP254" i="1" s="1"/>
  <c r="BH254" i="1" s="1"/>
  <c r="AB273" i="1"/>
  <c r="AQ273" i="1" s="1"/>
  <c r="BI273" i="1" s="1"/>
  <c r="AZ183" i="1"/>
  <c r="AB283" i="1"/>
  <c r="AQ283" i="1" s="1"/>
  <c r="BI283" i="1" s="1"/>
  <c r="AB27" i="1"/>
  <c r="BG301" i="1"/>
  <c r="BH320" i="1"/>
  <c r="BH322" i="1" s="1"/>
  <c r="AS324" i="1"/>
  <c r="BK324" i="1" s="1"/>
  <c r="AD276" i="1"/>
  <c r="AS276" i="1" s="1"/>
  <c r="BK276" i="1" s="1"/>
  <c r="BH330" i="1"/>
  <c r="AB301" i="1"/>
  <c r="AQ301" i="1" s="1"/>
  <c r="BI301" i="1" s="1"/>
  <c r="AD315" i="1"/>
  <c r="AR324" i="1"/>
  <c r="BJ324" i="1" s="1"/>
  <c r="I20" i="1"/>
  <c r="AD72" i="1"/>
  <c r="AS71" i="1"/>
  <c r="AD114" i="1"/>
  <c r="AS113" i="1"/>
  <c r="AD149" i="1"/>
  <c r="AS148" i="1"/>
  <c r="O55" i="1"/>
  <c r="BP55" i="1"/>
  <c r="BI68" i="1"/>
  <c r="BI74" i="1"/>
  <c r="BI80" i="1"/>
  <c r="BI86" i="1"/>
  <c r="BI92" i="1"/>
  <c r="BI104" i="1"/>
  <c r="O23" i="1"/>
  <c r="AD22" i="1"/>
  <c r="AQ30" i="1"/>
  <c r="BI29" i="1"/>
  <c r="BI30" i="1" s="1"/>
  <c r="AP31" i="1"/>
  <c r="AG33" i="1"/>
  <c r="AA34" i="1"/>
  <c r="R36" i="1"/>
  <c r="BI35" i="1"/>
  <c r="AR43" i="1"/>
  <c r="BJ42" i="1"/>
  <c r="BJ43" i="1" s="1"/>
  <c r="AV40" i="1"/>
  <c r="BE40" i="1" s="1"/>
  <c r="BC40" i="1"/>
  <c r="BE44" i="1"/>
  <c r="BE46" i="1" s="1"/>
  <c r="AV46" i="1"/>
  <c r="AD49" i="1"/>
  <c r="AS48" i="1"/>
  <c r="AY51" i="1"/>
  <c r="BE51" i="1" s="1"/>
  <c r="AW50" i="1"/>
  <c r="AY50" i="1" s="1"/>
  <c r="BC51" i="1"/>
  <c r="AR54" i="1"/>
  <c r="BJ53" i="1"/>
  <c r="BJ54" i="1" s="1"/>
  <c r="R55" i="1"/>
  <c r="Y55" i="1"/>
  <c r="AB55" i="1" s="1"/>
  <c r="P50" i="1"/>
  <c r="P19" i="1" s="1"/>
  <c r="AA56" i="1"/>
  <c r="R58" i="1"/>
  <c r="AP56" i="1"/>
  <c r="AJ58" i="1"/>
  <c r="BO58" i="1" s="1"/>
  <c r="BI57" i="1"/>
  <c r="AR61" i="1"/>
  <c r="BJ60" i="1"/>
  <c r="BJ61" i="1" s="1"/>
  <c r="R20" i="1"/>
  <c r="AS35" i="1"/>
  <c r="AS57" i="1"/>
  <c r="BI60" i="1"/>
  <c r="O137" i="1"/>
  <c r="BI164" i="1"/>
  <c r="AQ146" i="1"/>
  <c r="BI145" i="1"/>
  <c r="BI146" i="1" s="1"/>
  <c r="BJ152" i="1"/>
  <c r="BJ158" i="1"/>
  <c r="BJ161" i="1"/>
  <c r="BK187" i="1"/>
  <c r="Z184" i="1"/>
  <c r="R184" i="1"/>
  <c r="AR156" i="1"/>
  <c r="BJ155" i="1"/>
  <c r="BJ156" i="1" s="1"/>
  <c r="R166" i="1"/>
  <c r="R170" i="1"/>
  <c r="AA170" i="1" s="1"/>
  <c r="Y170" i="1"/>
  <c r="AA171" i="1"/>
  <c r="BF171" i="1"/>
  <c r="N184" i="1"/>
  <c r="F184" i="1"/>
  <c r="AD201" i="1"/>
  <c r="AS201" i="1" s="1"/>
  <c r="BK201" i="1" s="1"/>
  <c r="O203" i="1"/>
  <c r="AD177" i="1"/>
  <c r="AS176" i="1"/>
  <c r="BH262" i="1"/>
  <c r="BJ265" i="1"/>
  <c r="AR272" i="1"/>
  <c r="BJ271" i="1"/>
  <c r="AR218" i="1"/>
  <c r="BJ217" i="1"/>
  <c r="BJ218" i="1" s="1"/>
  <c r="AD219" i="1"/>
  <c r="O221" i="1"/>
  <c r="AR224" i="1"/>
  <c r="BJ223" i="1"/>
  <c r="BJ224" i="1" s="1"/>
  <c r="AR230" i="1"/>
  <c r="BJ229" i="1"/>
  <c r="BJ230" i="1" s="1"/>
  <c r="AD233" i="1"/>
  <c r="O235" i="1"/>
  <c r="BP235" i="1"/>
  <c r="AR295" i="1"/>
  <c r="BJ296" i="1"/>
  <c r="BJ295" i="1" s="1"/>
  <c r="N274" i="1"/>
  <c r="E273" i="1"/>
  <c r="F274" i="1"/>
  <c r="AD99" i="1"/>
  <c r="AS98" i="1"/>
  <c r="AD117" i="1"/>
  <c r="AS116" i="1"/>
  <c r="AQ32" i="1"/>
  <c r="AO274" i="1"/>
  <c r="BG274" i="1" s="1"/>
  <c r="BP319" i="1"/>
  <c r="AS26" i="1"/>
  <c r="AS42" i="1"/>
  <c r="AS60" i="1"/>
  <c r="O121" i="1"/>
  <c r="BP121" i="1"/>
  <c r="AY24" i="1"/>
  <c r="AW20" i="1"/>
  <c r="AR27" i="1"/>
  <c r="BJ26" i="1"/>
  <c r="BJ27" i="1" s="1"/>
  <c r="AJ24" i="1"/>
  <c r="BO24" i="1" s="1"/>
  <c r="BP24" i="1" s="1"/>
  <c r="AV24" i="1"/>
  <c r="BC24" i="1"/>
  <c r="AT20" i="1"/>
  <c r="BE34" i="1"/>
  <c r="AV36" i="1"/>
  <c r="AD39" i="1"/>
  <c r="AS38" i="1"/>
  <c r="U51" i="1"/>
  <c r="AA51" i="1" s="1"/>
  <c r="S50" i="1"/>
  <c r="U50" i="1" s="1"/>
  <c r="Y51" i="1"/>
  <c r="AM51" i="1"/>
  <c r="AK50" i="1"/>
  <c r="AM50" i="1" s="1"/>
  <c r="X55" i="1"/>
  <c r="V50" i="1"/>
  <c r="X50" i="1" s="1"/>
  <c r="AV55" i="1"/>
  <c r="BE55" i="1" s="1"/>
  <c r="BC55" i="1"/>
  <c r="AT50" i="1"/>
  <c r="BE56" i="1"/>
  <c r="BE58" i="1" s="1"/>
  <c r="AV58" i="1"/>
  <c r="U61" i="1"/>
  <c r="AA59" i="1"/>
  <c r="AS29" i="1"/>
  <c r="AD30" i="1"/>
  <c r="AS45" i="1"/>
  <c r="BI77" i="1"/>
  <c r="BI89" i="1"/>
  <c r="BI95" i="1"/>
  <c r="AQ102" i="1"/>
  <c r="BI101" i="1"/>
  <c r="BI102" i="1" s="1"/>
  <c r="AQ108" i="1"/>
  <c r="BI107" i="1"/>
  <c r="BI108" i="1" s="1"/>
  <c r="BI123" i="1"/>
  <c r="BI124" i="1" s="1"/>
  <c r="AQ124" i="1"/>
  <c r="Z19" i="1"/>
  <c r="AC19" i="1" s="1"/>
  <c r="BD19" i="1"/>
  <c r="AO184" i="1"/>
  <c r="AG184" i="1"/>
  <c r="AP124" i="1"/>
  <c r="BH123" i="1"/>
  <c r="AN121" i="1"/>
  <c r="AG121" i="1"/>
  <c r="AP121" i="1" s="1"/>
  <c r="AP128" i="1"/>
  <c r="AG130" i="1"/>
  <c r="AY130" i="1"/>
  <c r="BE128" i="1"/>
  <c r="BE130" i="1" s="1"/>
  <c r="BB184" i="1"/>
  <c r="AR124" i="1"/>
  <c r="BJ123" i="1"/>
  <c r="BJ124" i="1" s="1"/>
  <c r="AD161" i="1"/>
  <c r="O162" i="1"/>
  <c r="BP162" i="1"/>
  <c r="I184" i="1"/>
  <c r="AD186" i="1"/>
  <c r="O188" i="1"/>
  <c r="BP188" i="1"/>
  <c r="BP246" i="1"/>
  <c r="O246" i="1"/>
  <c r="AD246" i="1" s="1"/>
  <c r="AS246" i="1" s="1"/>
  <c r="BK246" i="1" s="1"/>
  <c r="AR221" i="1"/>
  <c r="BJ220" i="1"/>
  <c r="BJ221" i="1" s="1"/>
  <c r="AR227" i="1"/>
  <c r="BJ226" i="1"/>
  <c r="BJ227" i="1" s="1"/>
  <c r="BP232" i="1"/>
  <c r="O232" i="1"/>
  <c r="AD232" i="1" s="1"/>
  <c r="AS232" i="1" s="1"/>
  <c r="BK232" i="1" s="1"/>
  <c r="AR235" i="1"/>
  <c r="BJ234" i="1"/>
  <c r="BJ235" i="1" s="1"/>
  <c r="O240" i="1"/>
  <c r="AD240" i="1" s="1"/>
  <c r="AS240" i="1" s="1"/>
  <c r="BK240" i="1" s="1"/>
  <c r="BP240" i="1"/>
  <c r="AQ263" i="1"/>
  <c r="BI262" i="1"/>
  <c r="BI263" i="1" s="1"/>
  <c r="M282" i="1"/>
  <c r="O313" i="1"/>
  <c r="BP313" i="1"/>
  <c r="K310" i="1"/>
  <c r="L310" i="1" s="1"/>
  <c r="L311" i="1"/>
  <c r="AD317" i="1"/>
  <c r="AS317" i="1" s="1"/>
  <c r="BK317" i="1" s="1"/>
  <c r="O319" i="1"/>
  <c r="AQ319" i="1"/>
  <c r="BI318" i="1"/>
  <c r="BI319" i="1" s="1"/>
  <c r="AS328" i="1"/>
  <c r="AP329" i="1"/>
  <c r="BH328" i="1"/>
  <c r="BI26" i="1"/>
  <c r="BI27" i="1" s="1"/>
  <c r="AQ27" i="1"/>
  <c r="AQ127" i="1"/>
  <c r="BI126" i="1"/>
  <c r="BC282" i="1"/>
  <c r="BF282" i="1" s="1"/>
  <c r="BD283" i="1"/>
  <c r="BG283" i="1" s="1"/>
  <c r="AU282" i="1"/>
  <c r="AV282" i="1" s="1"/>
  <c r="BE282" i="1" s="1"/>
  <c r="BP330" i="1"/>
  <c r="O330" i="1"/>
  <c r="AD330" i="1" s="1"/>
  <c r="AS330" i="1" s="1"/>
  <c r="BK330" i="1" s="1"/>
  <c r="AR317" i="1"/>
  <c r="AC319" i="1"/>
  <c r="O301" i="1"/>
  <c r="AD301" i="1" s="1"/>
  <c r="AS301" i="1" s="1"/>
  <c r="BK301" i="1" s="1"/>
  <c r="BP301" i="1"/>
  <c r="R310" i="1"/>
  <c r="AS318" i="1"/>
  <c r="Y27" i="1"/>
  <c r="Y24" i="1"/>
  <c r="AB40" i="1"/>
  <c r="O66" i="1"/>
  <c r="AA169" i="1"/>
  <c r="AC185" i="1"/>
  <c r="AR185" i="1" s="1"/>
  <c r="BJ185" i="1" s="1"/>
  <c r="AD262" i="1"/>
  <c r="BK21" i="1"/>
  <c r="BH151" i="1"/>
  <c r="BH153" i="1" s="1"/>
  <c r="BH233" i="1"/>
  <c r="BH235" i="1" s="1"/>
  <c r="BE28" i="1"/>
  <c r="AN33" i="1"/>
  <c r="AN43" i="1"/>
  <c r="BF54" i="1"/>
  <c r="AN61" i="1"/>
  <c r="BF46" i="1"/>
  <c r="O78" i="1"/>
  <c r="O81" i="1"/>
  <c r="O102" i="1"/>
  <c r="O105" i="1"/>
  <c r="O108" i="1"/>
  <c r="O124" i="1"/>
  <c r="BE185" i="1"/>
  <c r="BF127" i="1"/>
  <c r="AD151" i="1"/>
  <c r="AS151" i="1" s="1"/>
  <c r="BK151" i="1" s="1"/>
  <c r="AE166" i="1"/>
  <c r="AP188" i="1"/>
  <c r="BH203" i="1"/>
  <c r="O244" i="1"/>
  <c r="O249" i="1"/>
  <c r="AC263" i="1"/>
  <c r="AQ254" i="1"/>
  <c r="BI254" i="1" s="1"/>
  <c r="M20" i="1"/>
  <c r="AA284" i="1"/>
  <c r="BG324" i="1"/>
  <c r="BH319" i="1"/>
  <c r="O266" i="1"/>
  <c r="O269" i="1"/>
  <c r="O272" i="1"/>
  <c r="BH272" i="1"/>
  <c r="BG330" i="1"/>
  <c r="O316" i="1"/>
  <c r="AA329" i="1"/>
  <c r="BE329" i="1"/>
  <c r="BF62" i="1" l="1"/>
  <c r="AQ63" i="1"/>
  <c r="AD255" i="1"/>
  <c r="AS255" i="1" s="1"/>
  <c r="BK73" i="1"/>
  <c r="AQ85" i="1"/>
  <c r="AB87" i="1"/>
  <c r="BH282" i="1"/>
  <c r="BE124" i="1"/>
  <c r="BH163" i="1"/>
  <c r="BH165" i="1" s="1"/>
  <c r="AQ41" i="1"/>
  <c r="BI41" i="1" s="1"/>
  <c r="Z273" i="1"/>
  <c r="BH329" i="1"/>
  <c r="M50" i="1"/>
  <c r="AC274" i="1"/>
  <c r="BJ272" i="1"/>
  <c r="BP58" i="1"/>
  <c r="AQ105" i="1"/>
  <c r="AQ75" i="1"/>
  <c r="O20" i="1"/>
  <c r="AQ59" i="1"/>
  <c r="BI59" i="1" s="1"/>
  <c r="BI61" i="1" s="1"/>
  <c r="AQ177" i="1"/>
  <c r="AP81" i="1"/>
  <c r="AP78" i="1"/>
  <c r="AL183" i="1"/>
  <c r="AL18" i="1" s="1"/>
  <c r="BJ200" i="1"/>
  <c r="BH93" i="1"/>
  <c r="BH247" i="1"/>
  <c r="BH249" i="1" s="1"/>
  <c r="O150" i="1"/>
  <c r="AD141" i="1"/>
  <c r="AD143" i="1" s="1"/>
  <c r="BE150" i="1"/>
  <c r="BK122" i="1"/>
  <c r="AD62" i="1"/>
  <c r="AS62" i="1" s="1"/>
  <c r="BK62" i="1" s="1"/>
  <c r="Y183" i="1"/>
  <c r="BH283" i="1"/>
  <c r="AS76" i="1"/>
  <c r="BK76" i="1" s="1"/>
  <c r="BG313" i="1"/>
  <c r="BE316" i="1"/>
  <c r="BJ150" i="1"/>
  <c r="AS267" i="1"/>
  <c r="BK267" i="1" s="1"/>
  <c r="AS91" i="1"/>
  <c r="BK91" i="1" s="1"/>
  <c r="AD93" i="1"/>
  <c r="BE266" i="1"/>
  <c r="BH264" i="1"/>
  <c r="BH266" i="1" s="1"/>
  <c r="AA93" i="1"/>
  <c r="AQ128" i="1"/>
  <c r="BI128" i="1" s="1"/>
  <c r="BI130" i="1" s="1"/>
  <c r="BI75" i="1"/>
  <c r="BI69" i="1"/>
  <c r="G19" i="1"/>
  <c r="BH41" i="1"/>
  <c r="BH43" i="1" s="1"/>
  <c r="BP62" i="1"/>
  <c r="AB54" i="1"/>
  <c r="AS145" i="1"/>
  <c r="AD96" i="1"/>
  <c r="AD87" i="1"/>
  <c r="AQ44" i="1"/>
  <c r="BI44" i="1" s="1"/>
  <c r="BI46" i="1" s="1"/>
  <c r="J19" i="1"/>
  <c r="L19" i="1" s="1"/>
  <c r="BJ254" i="1"/>
  <c r="BH313" i="1"/>
  <c r="BF63" i="1"/>
  <c r="AS88" i="1"/>
  <c r="BK88" i="1" s="1"/>
  <c r="BH67" i="1"/>
  <c r="AD106" i="1"/>
  <c r="AS106" i="1" s="1"/>
  <c r="BK106" i="1" s="1"/>
  <c r="AP269" i="1"/>
  <c r="BH267" i="1"/>
  <c r="BH269" i="1" s="1"/>
  <c r="AQ94" i="1"/>
  <c r="AB96" i="1"/>
  <c r="AD160" i="1"/>
  <c r="AS160" i="1" s="1"/>
  <c r="BK160" i="1" s="1"/>
  <c r="AD314" i="1"/>
  <c r="AS314" i="1" s="1"/>
  <c r="BK314" i="1" s="1"/>
  <c r="AD283" i="1"/>
  <c r="AS283" i="1" s="1"/>
  <c r="BK283" i="1" s="1"/>
  <c r="AS85" i="1"/>
  <c r="BK85" i="1" s="1"/>
  <c r="BH63" i="1"/>
  <c r="AA78" i="1"/>
  <c r="AO311" i="1"/>
  <c r="BG311" i="1" s="1"/>
  <c r="AG311" i="1"/>
  <c r="AP311" i="1" s="1"/>
  <c r="AF310" i="1"/>
  <c r="BD282" i="1"/>
  <c r="BG282" i="1" s="1"/>
  <c r="H183" i="1"/>
  <c r="H18" i="1" s="1"/>
  <c r="BH121" i="1"/>
  <c r="BH124" i="1"/>
  <c r="AB51" i="1"/>
  <c r="AQ51" i="1" s="1"/>
  <c r="BI51" i="1" s="1"/>
  <c r="AB170" i="1"/>
  <c r="AQ170" i="1" s="1"/>
  <c r="BI170" i="1" s="1"/>
  <c r="AD137" i="1"/>
  <c r="AQ58" i="1"/>
  <c r="BI105" i="1"/>
  <c r="BH261" i="1"/>
  <c r="BH263" i="1" s="1"/>
  <c r="AD163" i="1"/>
  <c r="AS163" i="1" s="1"/>
  <c r="BK163" i="1" s="1"/>
  <c r="AR327" i="1"/>
  <c r="BJ327" i="1" s="1"/>
  <c r="BJ329" i="1" s="1"/>
  <c r="AD249" i="1"/>
  <c r="BH78" i="1"/>
  <c r="AP96" i="1"/>
  <c r="BH90" i="1"/>
  <c r="BH87" i="1"/>
  <c r="BH69" i="1"/>
  <c r="AB62" i="1"/>
  <c r="AS28" i="1"/>
  <c r="BK28" i="1" s="1"/>
  <c r="AA150" i="1"/>
  <c r="AS94" i="1"/>
  <c r="BK94" i="1" s="1"/>
  <c r="AS67" i="1"/>
  <c r="BK67" i="1" s="1"/>
  <c r="AD31" i="1"/>
  <c r="AD33" i="1" s="1"/>
  <c r="AR313" i="1"/>
  <c r="BJ313" i="1" s="1"/>
  <c r="AD41" i="1"/>
  <c r="AQ76" i="1"/>
  <c r="AB78" i="1"/>
  <c r="AQ79" i="1"/>
  <c r="AB81" i="1"/>
  <c r="AQ91" i="1"/>
  <c r="AB93" i="1"/>
  <c r="BF168" i="1"/>
  <c r="AQ168" i="1"/>
  <c r="BI168" i="1" s="1"/>
  <c r="AO335" i="1"/>
  <c r="AG335" i="1"/>
  <c r="AP335" i="1" s="1"/>
  <c r="BH335" i="1" s="1"/>
  <c r="BP170" i="1"/>
  <c r="AQ182" i="1"/>
  <c r="BI182" i="1" s="1"/>
  <c r="AB165" i="1"/>
  <c r="AQ163" i="1"/>
  <c r="D19" i="1"/>
  <c r="D18" i="1" s="1"/>
  <c r="BD273" i="1"/>
  <c r="BF121" i="1"/>
  <c r="AR19" i="1"/>
  <c r="BJ19" i="1" s="1"/>
  <c r="Y166" i="1"/>
  <c r="AQ36" i="1"/>
  <c r="AQ69" i="1"/>
  <c r="AC260" i="1"/>
  <c r="AR260" i="1" s="1"/>
  <c r="BJ260" i="1" s="1"/>
  <c r="AB121" i="1"/>
  <c r="BP174" i="1"/>
  <c r="O170" i="1"/>
  <c r="O174" i="1" s="1"/>
  <c r="AC337" i="1"/>
  <c r="AR337" i="1" s="1"/>
  <c r="BJ337" i="1" s="1"/>
  <c r="AR160" i="1"/>
  <c r="AC162" i="1"/>
  <c r="AN167" i="1"/>
  <c r="AJ167" i="1"/>
  <c r="AH166" i="1"/>
  <c r="AJ166" i="1" s="1"/>
  <c r="BO166" i="1" s="1"/>
  <c r="BP166" i="1" s="1"/>
  <c r="BO168" i="1"/>
  <c r="BP168" i="1" s="1"/>
  <c r="AP168" i="1"/>
  <c r="BH168" i="1" s="1"/>
  <c r="N335" i="1"/>
  <c r="AQ88" i="1"/>
  <c r="AB90" i="1"/>
  <c r="AR314" i="1"/>
  <c r="AC316" i="1"/>
  <c r="AS172" i="1"/>
  <c r="BK172" i="1" s="1"/>
  <c r="BN184" i="1"/>
  <c r="BO184" i="1" s="1"/>
  <c r="BP184" i="1" s="1"/>
  <c r="BM183" i="1"/>
  <c r="AQ62" i="1"/>
  <c r="BI62" i="1" s="1"/>
  <c r="BI63" i="1"/>
  <c r="AQ40" i="1"/>
  <c r="BI40" i="1" s="1"/>
  <c r="AD63" i="1"/>
  <c r="AS63" i="1" s="1"/>
  <c r="BK63" i="1" s="1"/>
  <c r="J18" i="1"/>
  <c r="AS64" i="1"/>
  <c r="BK64" i="1" s="1"/>
  <c r="AD66" i="1"/>
  <c r="AP137" i="1"/>
  <c r="BH137" i="1" s="1"/>
  <c r="BO137" i="1"/>
  <c r="BP137" i="1" s="1"/>
  <c r="AD327" i="1"/>
  <c r="AA66" i="1"/>
  <c r="AD337" i="1"/>
  <c r="AS337" i="1" s="1"/>
  <c r="BK337" i="1" s="1"/>
  <c r="AP274" i="1"/>
  <c r="BO274" i="1"/>
  <c r="M15" i="3"/>
  <c r="G15" i="3"/>
  <c r="AS141" i="1"/>
  <c r="BK141" i="1" s="1"/>
  <c r="AI183" i="1"/>
  <c r="BK255" i="1"/>
  <c r="AP260" i="1"/>
  <c r="BH260" i="1" s="1"/>
  <c r="BO260" i="1"/>
  <c r="BP260" i="1" s="1"/>
  <c r="AA263" i="1"/>
  <c r="AQ335" i="1"/>
  <c r="BI335" i="1" s="1"/>
  <c r="Z335" i="1"/>
  <c r="R335" i="1"/>
  <c r="AA335" i="1" s="1"/>
  <c r="Y20" i="1"/>
  <c r="AB20" i="1" s="1"/>
  <c r="AQ143" i="1"/>
  <c r="BH337" i="1"/>
  <c r="AC266" i="1"/>
  <c r="AR264" i="1"/>
  <c r="AD313" i="1"/>
  <c r="AS313" i="1" s="1"/>
  <c r="BK313" i="1" s="1"/>
  <c r="AD244" i="1"/>
  <c r="BI143" i="1"/>
  <c r="BH141" i="1"/>
  <c r="BH143" i="1" s="1"/>
  <c r="BD335" i="1"/>
  <c r="BG335" i="1" s="1"/>
  <c r="O335" i="1"/>
  <c r="BO335" i="1"/>
  <c r="BP335" i="1" s="1"/>
  <c r="AR151" i="1"/>
  <c r="AC153" i="1"/>
  <c r="L166" i="1"/>
  <c r="O166" i="1" s="1"/>
  <c r="M166" i="1"/>
  <c r="BP130" i="1"/>
  <c r="AG174" i="1"/>
  <c r="AR157" i="1"/>
  <c r="AC159" i="1"/>
  <c r="AA174" i="1"/>
  <c r="AQ137" i="1"/>
  <c r="BI137" i="1" s="1"/>
  <c r="T310" i="1"/>
  <c r="U311" i="1"/>
  <c r="AA311" i="1" s="1"/>
  <c r="Z311" i="1"/>
  <c r="AC311" i="1" s="1"/>
  <c r="AX310" i="1"/>
  <c r="BD310" i="1" s="1"/>
  <c r="AY311" i="1"/>
  <c r="BE311" i="1" s="1"/>
  <c r="BH311" i="1" s="1"/>
  <c r="L174" i="1"/>
  <c r="BA183" i="1"/>
  <c r="BA18" i="1" s="1"/>
  <c r="AB282" i="1"/>
  <c r="AQ282" i="1" s="1"/>
  <c r="BI282" i="1" s="1"/>
  <c r="Q183" i="1"/>
  <c r="R183" i="1" s="1"/>
  <c r="AP184" i="1"/>
  <c r="AA166" i="1"/>
  <c r="BE174" i="1"/>
  <c r="BN310" i="1"/>
  <c r="BO310" i="1" s="1"/>
  <c r="AC184" i="1"/>
  <c r="AR184" i="1" s="1"/>
  <c r="BJ184" i="1" s="1"/>
  <c r="R174" i="1"/>
  <c r="AV174" i="1"/>
  <c r="AB183" i="1"/>
  <c r="AQ183" i="1" s="1"/>
  <c r="I183" i="1"/>
  <c r="AC282" i="1"/>
  <c r="AR282" i="1" s="1"/>
  <c r="BJ282" i="1" s="1"/>
  <c r="AD260" i="1"/>
  <c r="AS260" i="1" s="1"/>
  <c r="BK260" i="1" s="1"/>
  <c r="AS254" i="1"/>
  <c r="BK254" i="1" s="1"/>
  <c r="AP263" i="1"/>
  <c r="AU183" i="1"/>
  <c r="AU18" i="1" s="1"/>
  <c r="AV310" i="1"/>
  <c r="BH185" i="1"/>
  <c r="AD121" i="1"/>
  <c r="AS121" i="1" s="1"/>
  <c r="BK121" i="1" s="1"/>
  <c r="AQ55" i="1"/>
  <c r="BI55" i="1" s="1"/>
  <c r="AQ121" i="1"/>
  <c r="BI121" i="1" s="1"/>
  <c r="AP51" i="1"/>
  <c r="BH51" i="1" s="1"/>
  <c r="BI36" i="1"/>
  <c r="AB36" i="1"/>
  <c r="AP24" i="1"/>
  <c r="AG166" i="1"/>
  <c r="AP166" i="1" s="1"/>
  <c r="AN166" i="1"/>
  <c r="AS319" i="1"/>
  <c r="BK318" i="1"/>
  <c r="BK319" i="1" s="1"/>
  <c r="AS186" i="1"/>
  <c r="AD188" i="1"/>
  <c r="AS161" i="1"/>
  <c r="BH128" i="1"/>
  <c r="BH130" i="1" s="1"/>
  <c r="AP130" i="1"/>
  <c r="BK45" i="1"/>
  <c r="BK29" i="1"/>
  <c r="BK30" i="1" s="1"/>
  <c r="AS30" i="1"/>
  <c r="BE36" i="1"/>
  <c r="BH34" i="1"/>
  <c r="BH36" i="1" s="1"/>
  <c r="AJ20" i="1"/>
  <c r="BO20" i="1" s="1"/>
  <c r="BP20" i="1" s="1"/>
  <c r="AH19" i="1"/>
  <c r="AY20" i="1"/>
  <c r="AW19" i="1"/>
  <c r="BK60" i="1"/>
  <c r="BK42" i="1"/>
  <c r="BK26" i="1"/>
  <c r="AS117" i="1"/>
  <c r="BK116" i="1"/>
  <c r="BK117" i="1" s="1"/>
  <c r="AS99" i="1"/>
  <c r="BK98" i="1"/>
  <c r="BK99" i="1" s="1"/>
  <c r="BP274" i="1"/>
  <c r="O274" i="1"/>
  <c r="AD274" i="1" s="1"/>
  <c r="AS233" i="1"/>
  <c r="AD235" i="1"/>
  <c r="AS219" i="1"/>
  <c r="AD221" i="1"/>
  <c r="P18" i="1"/>
  <c r="R19" i="1"/>
  <c r="BH56" i="1"/>
  <c r="BH58" i="1" s="1"/>
  <c r="AP58" i="1"/>
  <c r="AD56" i="1"/>
  <c r="AA58" i="1"/>
  <c r="AA36" i="1"/>
  <c r="AD34" i="1"/>
  <c r="BH31" i="1"/>
  <c r="BH33" i="1" s="1"/>
  <c r="AP33" i="1"/>
  <c r="AS31" i="1"/>
  <c r="BK31" i="1" s="1"/>
  <c r="AS149" i="1"/>
  <c r="BK148" i="1"/>
  <c r="BK149" i="1" s="1"/>
  <c r="AS114" i="1"/>
  <c r="BK113" i="1"/>
  <c r="BK114" i="1" s="1"/>
  <c r="AS72" i="1"/>
  <c r="BK71" i="1"/>
  <c r="BK72" i="1" s="1"/>
  <c r="AD316" i="1"/>
  <c r="AS315" i="1"/>
  <c r="AD108" i="1"/>
  <c r="AS107" i="1"/>
  <c r="AD102" i="1"/>
  <c r="AS101" i="1"/>
  <c r="AD78" i="1"/>
  <c r="AS77" i="1"/>
  <c r="X20" i="1"/>
  <c r="V19" i="1"/>
  <c r="AS272" i="1"/>
  <c r="BK271" i="1"/>
  <c r="BK272" i="1" s="1"/>
  <c r="BK268" i="1"/>
  <c r="BK269" i="1" s="1"/>
  <c r="AS266" i="1"/>
  <c r="BK265" i="1"/>
  <c r="BK266" i="1" s="1"/>
  <c r="BK296" i="1"/>
  <c r="BK295" i="1" s="1"/>
  <c r="AS295" i="1"/>
  <c r="N310" i="1"/>
  <c r="F310" i="1"/>
  <c r="AS249" i="1"/>
  <c r="BK248" i="1"/>
  <c r="BK249" i="1" s="1"/>
  <c r="AS244" i="1"/>
  <c r="BK243" i="1"/>
  <c r="BK244" i="1" s="1"/>
  <c r="AS239" i="1"/>
  <c r="BK238" i="1"/>
  <c r="BK239" i="1" s="1"/>
  <c r="AR249" i="1"/>
  <c r="BJ248" i="1"/>
  <c r="BJ249" i="1" s="1"/>
  <c r="AD169" i="1"/>
  <c r="AS168" i="1"/>
  <c r="AD125" i="1"/>
  <c r="AA127" i="1"/>
  <c r="BK129" i="1"/>
  <c r="AD52" i="1"/>
  <c r="AA54" i="1"/>
  <c r="BH44" i="1"/>
  <c r="BH46" i="1" s="1"/>
  <c r="AP46" i="1"/>
  <c r="AN20" i="1"/>
  <c r="AG20" i="1"/>
  <c r="AE19" i="1"/>
  <c r="AS322" i="1"/>
  <c r="BK321" i="1"/>
  <c r="BK322" i="1" s="1"/>
  <c r="BI53" i="1"/>
  <c r="BI54" i="1" s="1"/>
  <c r="AQ54" i="1"/>
  <c r="BI42" i="1"/>
  <c r="BI43" i="1" s="1"/>
  <c r="AS252" i="1"/>
  <c r="BK251" i="1"/>
  <c r="BK252" i="1" s="1"/>
  <c r="AS195" i="1"/>
  <c r="AD197" i="1"/>
  <c r="BH171" i="1"/>
  <c r="AP174" i="1"/>
  <c r="AQ171" i="1"/>
  <c r="AS156" i="1"/>
  <c r="BK155" i="1"/>
  <c r="BK156" i="1" s="1"/>
  <c r="AS146" i="1"/>
  <c r="BK145" i="1"/>
  <c r="BK146" i="1" s="1"/>
  <c r="BK142" i="1"/>
  <c r="BK126" i="1"/>
  <c r="AD128" i="1"/>
  <c r="AA130" i="1"/>
  <c r="AG50" i="1"/>
  <c r="AP50" i="1" s="1"/>
  <c r="AN50" i="1"/>
  <c r="U20" i="1"/>
  <c r="S19" i="1"/>
  <c r="AS120" i="1"/>
  <c r="BK119" i="1"/>
  <c r="BK120" i="1" s="1"/>
  <c r="AS84" i="1"/>
  <c r="BK83" i="1"/>
  <c r="BK84" i="1" s="1"/>
  <c r="M19" i="1"/>
  <c r="F19" i="1"/>
  <c r="AS262" i="1"/>
  <c r="AD263" i="1"/>
  <c r="AA24" i="1"/>
  <c r="AD24" i="1" s="1"/>
  <c r="AB24" i="1"/>
  <c r="AQ24" i="1" s="1"/>
  <c r="BI24" i="1" s="1"/>
  <c r="BJ317" i="1"/>
  <c r="BJ319" i="1" s="1"/>
  <c r="AR319" i="1"/>
  <c r="BK328" i="1"/>
  <c r="O50" i="1"/>
  <c r="BP50" i="1"/>
  <c r="AD59" i="1"/>
  <c r="AA61" i="1"/>
  <c r="AV50" i="1"/>
  <c r="BE50" i="1" s="1"/>
  <c r="BC50" i="1"/>
  <c r="BK38" i="1"/>
  <c r="BK39" i="1" s="1"/>
  <c r="AS39" i="1"/>
  <c r="AV20" i="1"/>
  <c r="BC20" i="1"/>
  <c r="AT19" i="1"/>
  <c r="AO273" i="1"/>
  <c r="BI32" i="1"/>
  <c r="BI33" i="1" s="1"/>
  <c r="AQ33" i="1"/>
  <c r="N273" i="1"/>
  <c r="AC273" i="1" s="1"/>
  <c r="F273" i="1"/>
  <c r="AS177" i="1"/>
  <c r="BK176" i="1"/>
  <c r="BK177" i="1" s="1"/>
  <c r="O184" i="1"/>
  <c r="BK57" i="1"/>
  <c r="BK35" i="1"/>
  <c r="R50" i="1"/>
  <c r="AA50" i="1" s="1"/>
  <c r="Y50" i="1"/>
  <c r="AB50" i="1" s="1"/>
  <c r="BK48" i="1"/>
  <c r="BK49" i="1" s="1"/>
  <c r="AS49" i="1"/>
  <c r="AD23" i="1"/>
  <c r="AS22" i="1"/>
  <c r="G18" i="1"/>
  <c r="I19" i="1"/>
  <c r="AD124" i="1"/>
  <c r="AS123" i="1"/>
  <c r="AD105" i="1"/>
  <c r="AS104" i="1"/>
  <c r="AD81" i="1"/>
  <c r="AS80" i="1"/>
  <c r="AD75" i="1"/>
  <c r="AS74" i="1"/>
  <c r="AD25" i="1"/>
  <c r="AA27" i="1"/>
  <c r="O311" i="1"/>
  <c r="BP311" i="1"/>
  <c r="AS198" i="1"/>
  <c r="AD200" i="1"/>
  <c r="AS192" i="1"/>
  <c r="AD194" i="1"/>
  <c r="AS164" i="1"/>
  <c r="AD165" i="1"/>
  <c r="AS158" i="1"/>
  <c r="AD159" i="1"/>
  <c r="AS136" i="1"/>
  <c r="BK135" i="1"/>
  <c r="BK136" i="1" s="1"/>
  <c r="AS133" i="1"/>
  <c r="BK132" i="1"/>
  <c r="BK133" i="1" s="1"/>
  <c r="BH125" i="1"/>
  <c r="BH127" i="1" s="1"/>
  <c r="AP127" i="1"/>
  <c r="AA46" i="1"/>
  <c r="AD44" i="1"/>
  <c r="BH25" i="1"/>
  <c r="BH27" i="1" s="1"/>
  <c r="AP27" i="1"/>
  <c r="AS209" i="1"/>
  <c r="BK208" i="1"/>
  <c r="BK209" i="1" s="1"/>
  <c r="AS203" i="1"/>
  <c r="BK202" i="1"/>
  <c r="BK203" i="1" s="1"/>
  <c r="AS140" i="1"/>
  <c r="BK139" i="1"/>
  <c r="BK140" i="1" s="1"/>
  <c r="AS111" i="1"/>
  <c r="BK110" i="1"/>
  <c r="BK111" i="1" s="1"/>
  <c r="AQ167" i="1"/>
  <c r="AB169" i="1"/>
  <c r="AS152" i="1"/>
  <c r="AD153" i="1"/>
  <c r="BK95" i="1"/>
  <c r="AS93" i="1"/>
  <c r="BK92" i="1"/>
  <c r="BK93" i="1" s="1"/>
  <c r="AS90" i="1"/>
  <c r="BK89" i="1"/>
  <c r="BK90" i="1" s="1"/>
  <c r="AS87" i="1"/>
  <c r="BK86" i="1"/>
  <c r="BK87" i="1" s="1"/>
  <c r="BK68" i="1"/>
  <c r="BK69" i="1" s="1"/>
  <c r="AS66" i="1"/>
  <c r="BK65" i="1"/>
  <c r="BK66" i="1" s="1"/>
  <c r="BH59" i="1"/>
  <c r="BH61" i="1" s="1"/>
  <c r="AP61" i="1"/>
  <c r="BH52" i="1"/>
  <c r="BH54" i="1" s="1"/>
  <c r="AP54" i="1"/>
  <c r="BB20" i="1"/>
  <c r="AZ19" i="1"/>
  <c r="AM20" i="1"/>
  <c r="AK19" i="1"/>
  <c r="AQ23" i="1"/>
  <c r="BI22" i="1"/>
  <c r="BI23" i="1" s="1"/>
  <c r="BK53" i="1"/>
  <c r="BK32" i="1"/>
  <c r="AR274" i="1"/>
  <c r="BJ274" i="1" s="1"/>
  <c r="BH28" i="1"/>
  <c r="AD203" i="1"/>
  <c r="BC183" i="1"/>
  <c r="BF183" i="1" s="1"/>
  <c r="K183" i="1"/>
  <c r="BF170" i="1"/>
  <c r="BF174" i="1" s="1"/>
  <c r="BC166" i="1"/>
  <c r="BG19" i="1"/>
  <c r="BF55" i="1"/>
  <c r="BH40" i="1"/>
  <c r="AS261" i="1"/>
  <c r="BK261" i="1" s="1"/>
  <c r="AD319" i="1"/>
  <c r="BI127" i="1"/>
  <c r="F282" i="1"/>
  <c r="AD171" i="1"/>
  <c r="BG184" i="1"/>
  <c r="BE24" i="1"/>
  <c r="BH274" i="1"/>
  <c r="E183" i="1"/>
  <c r="AA184" i="1"/>
  <c r="BI58" i="1"/>
  <c r="AA55" i="1"/>
  <c r="AD55" i="1" s="1"/>
  <c r="AS55" i="1" s="1"/>
  <c r="BK55" i="1" s="1"/>
  <c r="BH150" i="1"/>
  <c r="AC283" i="1"/>
  <c r="AR283" i="1" s="1"/>
  <c r="BJ283" i="1" s="1"/>
  <c r="R282" i="1"/>
  <c r="AA282" i="1" s="1"/>
  <c r="BE184" i="1"/>
  <c r="AD51" i="1"/>
  <c r="BF24" i="1"/>
  <c r="AD322" i="1"/>
  <c r="AD284" i="1"/>
  <c r="AS284" i="1" s="1"/>
  <c r="BK284" i="1" s="1"/>
  <c r="BG260" i="1"/>
  <c r="AD185" i="1"/>
  <c r="AS185" i="1" s="1"/>
  <c r="BK185" i="1" s="1"/>
  <c r="BH170" i="1"/>
  <c r="Y174" i="1"/>
  <c r="BE166" i="1"/>
  <c r="W183" i="1"/>
  <c r="AD40" i="1"/>
  <c r="AS40" i="1" s="1"/>
  <c r="BK40" i="1" s="1"/>
  <c r="BH55" i="1"/>
  <c r="BF51" i="1"/>
  <c r="BF40" i="1"/>
  <c r="AQ50" i="1" l="1"/>
  <c r="BI85" i="1"/>
  <c r="BI87" i="1" s="1"/>
  <c r="AQ87" i="1"/>
  <c r="AS51" i="1"/>
  <c r="BK51" i="1" s="1"/>
  <c r="AS96" i="1"/>
  <c r="BK143" i="1"/>
  <c r="AQ43" i="1"/>
  <c r="AR329" i="1"/>
  <c r="AS269" i="1"/>
  <c r="AM183" i="1"/>
  <c r="AQ61" i="1"/>
  <c r="AD150" i="1"/>
  <c r="AS150" i="1" s="1"/>
  <c r="BK150" i="1" s="1"/>
  <c r="BI94" i="1"/>
  <c r="BI96" i="1" s="1"/>
  <c r="AQ96" i="1"/>
  <c r="AQ46" i="1"/>
  <c r="AQ130" i="1"/>
  <c r="BK96" i="1"/>
  <c r="BI50" i="1"/>
  <c r="AS143" i="1"/>
  <c r="AB174" i="1"/>
  <c r="AS274" i="1"/>
  <c r="BK274" i="1" s="1"/>
  <c r="AD162" i="1"/>
  <c r="AS137" i="1"/>
  <c r="BK137" i="1" s="1"/>
  <c r="BI79" i="1"/>
  <c r="BI81" i="1" s="1"/>
  <c r="AQ81" i="1"/>
  <c r="BI76" i="1"/>
  <c r="BI78" i="1" s="1"/>
  <c r="AQ78" i="1"/>
  <c r="AO310" i="1"/>
  <c r="BG310" i="1" s="1"/>
  <c r="AF183" i="1"/>
  <c r="AG310" i="1"/>
  <c r="AP310" i="1" s="1"/>
  <c r="AS69" i="1"/>
  <c r="AD311" i="1"/>
  <c r="AS311" i="1" s="1"/>
  <c r="I18" i="1"/>
  <c r="BG273" i="1"/>
  <c r="AR311" i="1"/>
  <c r="BJ311" i="1" s="1"/>
  <c r="AB166" i="1"/>
  <c r="AD170" i="1"/>
  <c r="AS170" i="1" s="1"/>
  <c r="BK170" i="1" s="1"/>
  <c r="AD43" i="1"/>
  <c r="AS41" i="1"/>
  <c r="AQ166" i="1"/>
  <c r="BO167" i="1"/>
  <c r="BP167" i="1" s="1"/>
  <c r="AP167" i="1"/>
  <c r="AJ169" i="1"/>
  <c r="BO169" i="1" s="1"/>
  <c r="BP169" i="1" s="1"/>
  <c r="BI163" i="1"/>
  <c r="BI165" i="1" s="1"/>
  <c r="AQ165" i="1"/>
  <c r="BH184" i="1"/>
  <c r="AC335" i="1"/>
  <c r="AR335" i="1" s="1"/>
  <c r="BJ335" i="1" s="1"/>
  <c r="BJ314" i="1"/>
  <c r="BJ316" i="1" s="1"/>
  <c r="AR316" i="1"/>
  <c r="BI88" i="1"/>
  <c r="BI90" i="1" s="1"/>
  <c r="AQ90" i="1"/>
  <c r="BF167" i="1"/>
  <c r="BF169" i="1" s="1"/>
  <c r="AN169" i="1"/>
  <c r="BJ160" i="1"/>
  <c r="BJ162" i="1" s="1"/>
  <c r="AR162" i="1"/>
  <c r="BI91" i="1"/>
  <c r="BI93" i="1" s="1"/>
  <c r="AQ93" i="1"/>
  <c r="AS24" i="1"/>
  <c r="AD335" i="1"/>
  <c r="AS335" i="1" s="1"/>
  <c r="BK335" i="1" s="1"/>
  <c r="AS327" i="1"/>
  <c r="AD329" i="1"/>
  <c r="BB183" i="1"/>
  <c r="AP273" i="1"/>
  <c r="BH273" i="1" s="1"/>
  <c r="BO273" i="1"/>
  <c r="BJ264" i="1"/>
  <c r="BJ266" i="1" s="1"/>
  <c r="AR266" i="1"/>
  <c r="Q18" i="1"/>
  <c r="R18" i="1" s="1"/>
  <c r="BJ151" i="1"/>
  <c r="BJ153" i="1" s="1"/>
  <c r="AR153" i="1"/>
  <c r="BK33" i="1"/>
  <c r="AD166" i="1"/>
  <c r="AS166" i="1" s="1"/>
  <c r="BK166" i="1" s="1"/>
  <c r="BJ157" i="1"/>
  <c r="BJ159" i="1" s="1"/>
  <c r="AR159" i="1"/>
  <c r="BK311" i="1"/>
  <c r="AY310" i="1"/>
  <c r="BE310" i="1" s="1"/>
  <c r="AX183" i="1"/>
  <c r="BD183" i="1" s="1"/>
  <c r="U310" i="1"/>
  <c r="AA310" i="1" s="1"/>
  <c r="T183" i="1"/>
  <c r="Z183" i="1" s="1"/>
  <c r="Z310" i="1"/>
  <c r="AC310" i="1" s="1"/>
  <c r="BI183" i="1"/>
  <c r="AV183" i="1"/>
  <c r="BI166" i="1"/>
  <c r="BM18" i="1"/>
  <c r="BN18" i="1" s="1"/>
  <c r="E6" i="3" s="1"/>
  <c r="BN183" i="1"/>
  <c r="AD184" i="1"/>
  <c r="AS184" i="1" s="1"/>
  <c r="BK184" i="1" s="1"/>
  <c r="BH24" i="1"/>
  <c r="AA20" i="1"/>
  <c r="AD20" i="1" s="1"/>
  <c r="AQ20" i="1"/>
  <c r="BI20" i="1" s="1"/>
  <c r="BE20" i="1"/>
  <c r="AP20" i="1"/>
  <c r="AI18" i="1"/>
  <c r="AJ183" i="1"/>
  <c r="AK18" i="1"/>
  <c r="AM18" i="1" s="1"/>
  <c r="AM19" i="1"/>
  <c r="BB19" i="1"/>
  <c r="AZ18" i="1"/>
  <c r="BB18" i="1" s="1"/>
  <c r="AS44" i="1"/>
  <c r="AD46" i="1"/>
  <c r="AS25" i="1"/>
  <c r="AD27" i="1"/>
  <c r="O273" i="1"/>
  <c r="AD273" i="1" s="1"/>
  <c r="BP273" i="1"/>
  <c r="BC19" i="1"/>
  <c r="AT18" i="1"/>
  <c r="AV19" i="1"/>
  <c r="AS59" i="1"/>
  <c r="AD61" i="1"/>
  <c r="O19" i="1"/>
  <c r="AS128" i="1"/>
  <c r="AD130" i="1"/>
  <c r="BK195" i="1"/>
  <c r="BK197" i="1" s="1"/>
  <c r="AS197" i="1"/>
  <c r="BK168" i="1"/>
  <c r="O310" i="1"/>
  <c r="BP310" i="1"/>
  <c r="V18" i="1"/>
  <c r="X19" i="1"/>
  <c r="AS78" i="1"/>
  <c r="BK77" i="1"/>
  <c r="BK78" i="1" s="1"/>
  <c r="AS102" i="1"/>
  <c r="BK101" i="1"/>
  <c r="BK102" i="1" s="1"/>
  <c r="AS108" i="1"/>
  <c r="BK107" i="1"/>
  <c r="BK108" i="1" s="1"/>
  <c r="AS316" i="1"/>
  <c r="BK315" i="1"/>
  <c r="BK316" i="1" s="1"/>
  <c r="AS56" i="1"/>
  <c r="AD58" i="1"/>
  <c r="AS162" i="1"/>
  <c r="BK161" i="1"/>
  <c r="BK162" i="1" s="1"/>
  <c r="BK186" i="1"/>
  <c r="BK188" i="1" s="1"/>
  <c r="AS188" i="1"/>
  <c r="W18" i="1"/>
  <c r="X183" i="1"/>
  <c r="N183" i="1"/>
  <c r="E18" i="1"/>
  <c r="F18" i="1" s="1"/>
  <c r="F183" i="1"/>
  <c r="AD174" i="1"/>
  <c r="AS171" i="1"/>
  <c r="BP282" i="1"/>
  <c r="O282" i="1"/>
  <c r="AD282" i="1" s="1"/>
  <c r="AS282" i="1" s="1"/>
  <c r="BK282" i="1" s="1"/>
  <c r="BO282" i="1"/>
  <c r="K18" i="1"/>
  <c r="L18" i="1" s="1"/>
  <c r="L183" i="1"/>
  <c r="AS153" i="1"/>
  <c r="BK152" i="1"/>
  <c r="BK153" i="1" s="1"/>
  <c r="BI167" i="1"/>
  <c r="BI169" i="1" s="1"/>
  <c r="AQ169" i="1"/>
  <c r="AS159" i="1"/>
  <c r="BK158" i="1"/>
  <c r="BK159" i="1" s="1"/>
  <c r="AS165" i="1"/>
  <c r="BK164" i="1"/>
  <c r="BK165" i="1" s="1"/>
  <c r="BK192" i="1"/>
  <c r="BK194" i="1" s="1"/>
  <c r="AS194" i="1"/>
  <c r="BK198" i="1"/>
  <c r="BK200" i="1" s="1"/>
  <c r="AS200" i="1"/>
  <c r="AS75" i="1"/>
  <c r="BK74" i="1"/>
  <c r="BK75" i="1" s="1"/>
  <c r="AS81" i="1"/>
  <c r="BK80" i="1"/>
  <c r="BK81" i="1" s="1"/>
  <c r="AS105" i="1"/>
  <c r="BK104" i="1"/>
  <c r="BK105" i="1" s="1"/>
  <c r="AS124" i="1"/>
  <c r="BK123" i="1"/>
  <c r="BK124" i="1" s="1"/>
  <c r="AS23" i="1"/>
  <c r="BK22" i="1"/>
  <c r="BK23" i="1" s="1"/>
  <c r="BK262" i="1"/>
  <c r="BK263" i="1" s="1"/>
  <c r="AS263" i="1"/>
  <c r="M18" i="1"/>
  <c r="U19" i="1"/>
  <c r="S18" i="1"/>
  <c r="AQ174" i="1"/>
  <c r="BI171" i="1"/>
  <c r="BI174" i="1" s="1"/>
  <c r="AN19" i="1"/>
  <c r="AG19" i="1"/>
  <c r="AE18" i="1"/>
  <c r="AS52" i="1"/>
  <c r="AD54" i="1"/>
  <c r="AS125" i="1"/>
  <c r="AD127" i="1"/>
  <c r="AS34" i="1"/>
  <c r="AD36" i="1"/>
  <c r="BK219" i="1"/>
  <c r="BK221" i="1" s="1"/>
  <c r="AS221" i="1"/>
  <c r="BK233" i="1"/>
  <c r="BK235" i="1" s="1"/>
  <c r="AS235" i="1"/>
  <c r="AW18" i="1"/>
  <c r="AY19" i="1"/>
  <c r="AJ19" i="1"/>
  <c r="BO19" i="1" s="1"/>
  <c r="BP19" i="1" s="1"/>
  <c r="AH18" i="1"/>
  <c r="BH50" i="1"/>
  <c r="BH174" i="1"/>
  <c r="BH166" i="1"/>
  <c r="AO183" i="1"/>
  <c r="AS33" i="1"/>
  <c r="AR273" i="1"/>
  <c r="BJ273" i="1" s="1"/>
  <c r="AD50" i="1"/>
  <c r="AS50" i="1" s="1"/>
  <c r="BK50" i="1" s="1"/>
  <c r="BK24" i="1"/>
  <c r="BF50" i="1"/>
  <c r="BF20" i="1"/>
  <c r="Y19" i="1"/>
  <c r="AB19" i="1" s="1"/>
  <c r="BF166" i="1"/>
  <c r="AR310" i="1" l="1"/>
  <c r="BJ310" i="1" s="1"/>
  <c r="BH310" i="1"/>
  <c r="BK41" i="1"/>
  <c r="BK43" i="1" s="1"/>
  <c r="AS43" i="1"/>
  <c r="AG183" i="1"/>
  <c r="AP183" i="1" s="1"/>
  <c r="AF18" i="1"/>
  <c r="AO18" i="1" s="1"/>
  <c r="BH167" i="1"/>
  <c r="BH169" i="1" s="1"/>
  <c r="AP169" i="1"/>
  <c r="AS167" i="1"/>
  <c r="M6" i="3"/>
  <c r="E7" i="3"/>
  <c r="E24" i="3"/>
  <c r="E28" i="3" s="1"/>
  <c r="BK327" i="1"/>
  <c r="BK329" i="1" s="1"/>
  <c r="AS329" i="1"/>
  <c r="BO183" i="1"/>
  <c r="BP183" i="1" s="1"/>
  <c r="AS273" i="1"/>
  <c r="BK273" i="1" s="1"/>
  <c r="BH20" i="1"/>
  <c r="AX18" i="1"/>
  <c r="BD18" i="1" s="1"/>
  <c r="AY183" i="1"/>
  <c r="BE183" i="1" s="1"/>
  <c r="AA19" i="1"/>
  <c r="AD19" i="1" s="1"/>
  <c r="AD310" i="1"/>
  <c r="AS310" i="1" s="1"/>
  <c r="BK310" i="1" s="1"/>
  <c r="AS20" i="1"/>
  <c r="BK20" i="1" s="1"/>
  <c r="T18" i="1"/>
  <c r="Z18" i="1" s="1"/>
  <c r="U183" i="1"/>
  <c r="AA183" i="1" s="1"/>
  <c r="AC183" i="1"/>
  <c r="AR183" i="1" s="1"/>
  <c r="BJ183" i="1" s="1"/>
  <c r="BG183" i="1"/>
  <c r="AQ19" i="1"/>
  <c r="BI19" i="1" s="1"/>
  <c r="BF19" i="1"/>
  <c r="AJ18" i="1"/>
  <c r="N18" i="1"/>
  <c r="AN18" i="1"/>
  <c r="O18" i="1"/>
  <c r="AS174" i="1"/>
  <c r="BK171" i="1"/>
  <c r="BK174" i="1" s="1"/>
  <c r="O183" i="1"/>
  <c r="BK56" i="1"/>
  <c r="BK58" i="1" s="1"/>
  <c r="AS58" i="1"/>
  <c r="BK59" i="1"/>
  <c r="BK61" i="1" s="1"/>
  <c r="AS61" i="1"/>
  <c r="AV18" i="1"/>
  <c r="BC18" i="1"/>
  <c r="BK25" i="1"/>
  <c r="BK27" i="1" s="1"/>
  <c r="AS27" i="1"/>
  <c r="BK44" i="1"/>
  <c r="BK46" i="1" s="1"/>
  <c r="AS46" i="1"/>
  <c r="Y18" i="1"/>
  <c r="AB18" i="1" s="1"/>
  <c r="X18" i="1"/>
  <c r="BK34" i="1"/>
  <c r="BK36" i="1" s="1"/>
  <c r="AS36" i="1"/>
  <c r="BK125" i="1"/>
  <c r="BK127" i="1" s="1"/>
  <c r="AS127" i="1"/>
  <c r="BK52" i="1"/>
  <c r="BK54" i="1" s="1"/>
  <c r="AS54" i="1"/>
  <c r="BK128" i="1"/>
  <c r="BK130" i="1" s="1"/>
  <c r="AS130" i="1"/>
  <c r="AP19" i="1"/>
  <c r="BE19" i="1"/>
  <c r="AG18" i="1" l="1"/>
  <c r="AP18" i="1" s="1"/>
  <c r="BG18" i="1"/>
  <c r="BK167" i="1"/>
  <c r="BK169" i="1" s="1"/>
  <c r="AS169" i="1"/>
  <c r="BO18" i="1"/>
  <c r="BP18" i="1" s="1"/>
  <c r="D6" i="3"/>
  <c r="M28" i="3"/>
  <c r="M7" i="3"/>
  <c r="BH183" i="1"/>
  <c r="AY18" i="1"/>
  <c r="BE18" i="1" s="1"/>
  <c r="AC18" i="1"/>
  <c r="AR18" i="1" s="1"/>
  <c r="BJ18" i="1" s="1"/>
  <c r="AD183" i="1"/>
  <c r="AS183" i="1" s="1"/>
  <c r="BK183" i="1" s="1"/>
  <c r="U18" i="1"/>
  <c r="AA18" i="1" s="1"/>
  <c r="AD18" i="1" s="1"/>
  <c r="AQ18" i="1"/>
  <c r="BI18" i="1" s="1"/>
  <c r="AS19" i="1"/>
  <c r="BK19" i="1" s="1"/>
  <c r="BH19" i="1"/>
  <c r="BF18" i="1"/>
  <c r="D24" i="3" l="1"/>
  <c r="D28" i="3" s="1"/>
  <c r="D7" i="3"/>
  <c r="F6" i="3"/>
  <c r="G6" i="3"/>
  <c r="BH18" i="1"/>
  <c r="AS18" i="1"/>
  <c r="BK18" i="1" s="1"/>
  <c r="F28" i="3" l="1"/>
  <c r="G28" i="3"/>
  <c r="G7" i="3"/>
  <c r="F7" i="3"/>
</calcChain>
</file>

<file path=xl/sharedStrings.xml><?xml version="1.0" encoding="utf-8"?>
<sst xmlns="http://schemas.openxmlformats.org/spreadsheetml/2006/main" count="941" uniqueCount="400">
  <si>
    <t>Бюджет доходов и расходов по формовочному цеху на 2017 г.</t>
  </si>
  <si>
    <t>Индекс 
статьи 
БДР</t>
  </si>
  <si>
    <t>Статьи БДР</t>
  </si>
  <si>
    <t>Ед. изм.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</si>
  <si>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</si>
  <si>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</si>
  <si>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</si>
  <si>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</si>
  <si>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</si>
  <si>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</si>
  <si>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</si>
  <si>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</si>
  <si>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I  полугодие</t>
  </si>
  <si>
    <t>Июль</t>
  </si>
  <si>
    <t>Август</t>
  </si>
  <si>
    <t>Сентябрь</t>
  </si>
  <si>
    <t>III квартал</t>
  </si>
  <si>
    <t>9 месяцев</t>
  </si>
  <si>
    <t>Октябрь</t>
  </si>
  <si>
    <t>Ноябрь</t>
  </si>
  <si>
    <t>Декабрь</t>
  </si>
  <si>
    <t>IV квартал</t>
  </si>
  <si>
    <t>II полугодие</t>
  </si>
  <si>
    <t>2017 год</t>
  </si>
  <si>
    <t>Отклонение</t>
  </si>
  <si>
    <t>всего</t>
  </si>
  <si>
    <t>абсолютное</t>
  </si>
  <si>
    <t>относительное</t>
  </si>
  <si>
    <t>Производство продукции</t>
  </si>
  <si>
    <t xml:space="preserve">Сборный железобетон и бетонные изделия, всего </t>
  </si>
  <si>
    <r>
      <t>м</t>
    </r>
    <r>
      <rPr>
        <b/>
        <vertAlign val="superscript"/>
        <sz val="9"/>
        <color indexed="8"/>
        <rFont val="Times New Roman"/>
        <family val="1"/>
        <charset val="204"/>
      </rPr>
      <t>3</t>
    </r>
  </si>
  <si>
    <t>Сваи</t>
  </si>
  <si>
    <r>
      <t>м</t>
    </r>
    <r>
      <rPr>
        <vertAlign val="superscript"/>
        <sz val="9"/>
        <color indexed="8"/>
        <rFont val="Times New Roman"/>
        <family val="1"/>
        <charset val="204"/>
      </rPr>
      <t>3</t>
    </r>
  </si>
  <si>
    <t>Сваи промышленные</t>
  </si>
  <si>
    <t>Сваи электросетевые</t>
  </si>
  <si>
    <t>Стойки опор ЛЭП</t>
  </si>
  <si>
    <t xml:space="preserve">Плиты дорожные </t>
  </si>
  <si>
    <t>КУБ-2,5</t>
  </si>
  <si>
    <t>Плиты перекрытия</t>
  </si>
  <si>
    <t>Утяжелители для трубопроводов</t>
  </si>
  <si>
    <t>Фундаменты ЛЭП</t>
  </si>
  <si>
    <t>Прочие изделия</t>
  </si>
  <si>
    <t>2</t>
  </si>
  <si>
    <t>РАСХОДЫ на производство</t>
  </si>
  <si>
    <t>т. руб.</t>
  </si>
  <si>
    <t>Условно-переменные затраты</t>
  </si>
  <si>
    <t>2.1.</t>
  </si>
  <si>
    <t xml:space="preserve">Сырьё и основные материалы </t>
  </si>
  <si>
    <t>ЦФО ЗД</t>
  </si>
  <si>
    <t>2.1.2</t>
  </si>
  <si>
    <t>Металл</t>
  </si>
  <si>
    <t>количество</t>
  </si>
  <si>
    <t>т</t>
  </si>
  <si>
    <t>цена</t>
  </si>
  <si>
    <t>руб./т</t>
  </si>
  <si>
    <t>2.1.5</t>
  </si>
  <si>
    <t xml:space="preserve">Материаллы для антикоррозионной защиты </t>
  </si>
  <si>
    <t>Праймер битумный (лак битумный БТ-577, кузбаслак)</t>
  </si>
  <si>
    <t>кг</t>
  </si>
  <si>
    <t>руб./кг</t>
  </si>
  <si>
    <t>Эмаль КО  174 М</t>
  </si>
  <si>
    <t>Эмаль КО  174 серая</t>
  </si>
  <si>
    <t>Эмаль КО  174 черная</t>
  </si>
  <si>
    <t>Эмали ПФ 115</t>
  </si>
  <si>
    <t>2.1.7</t>
  </si>
  <si>
    <t>Теплоизоляционные материалы</t>
  </si>
  <si>
    <t>Пенопласт</t>
  </si>
  <si>
    <r>
      <t>руб./м</t>
    </r>
    <r>
      <rPr>
        <vertAlign val="superscript"/>
        <sz val="9"/>
        <color indexed="8"/>
        <rFont val="Times New Roman"/>
        <family val="1"/>
        <charset val="204"/>
      </rPr>
      <t>3</t>
    </r>
  </si>
  <si>
    <t>Пенополистирол</t>
  </si>
  <si>
    <t>Пеноплекс</t>
  </si>
  <si>
    <t>2.4</t>
  </si>
  <si>
    <t>Вспомогательные материалы</t>
  </si>
  <si>
    <t>2.4.1</t>
  </si>
  <si>
    <t>Материалы для сварочных работ</t>
  </si>
  <si>
    <t>Электроды</t>
  </si>
  <si>
    <t>2.4.4</t>
  </si>
  <si>
    <t>Смазочные материалы</t>
  </si>
  <si>
    <t>Смазка петролатум</t>
  </si>
  <si>
    <t>Эмульсол ЭКС-АТ-LUX</t>
  </si>
  <si>
    <t>2.4.5</t>
  </si>
  <si>
    <t>Материалы для формования и доводки ЖБИ</t>
  </si>
  <si>
    <t>Фиксаторы пластмассовые</t>
  </si>
  <si>
    <t>Фиксатор  винт М10</t>
  </si>
  <si>
    <t>шт.</t>
  </si>
  <si>
    <t>руб./шт.</t>
  </si>
  <si>
    <t>Фиксатор Звездочка 30</t>
  </si>
  <si>
    <t>Фиксатор Звёздочка-40</t>
  </si>
  <si>
    <t>Фиксатор Нагель 4 мм</t>
  </si>
  <si>
    <t>Фиксатор опора усиленная 25/30</t>
  </si>
  <si>
    <t>Фиксатор Потолочная опора (кубик)-50</t>
  </si>
  <si>
    <t>Фиксатор Стульчик-20</t>
  </si>
  <si>
    <t>Фиксатор Стульчик-25</t>
  </si>
  <si>
    <t>Фиксатор Стульчик-30</t>
  </si>
  <si>
    <t>Фиксатор Треугольник-15</t>
  </si>
  <si>
    <t>Фиксатор Треугольник-20</t>
  </si>
  <si>
    <t>Цемент 400</t>
  </si>
  <si>
    <t>Песок обогащённый</t>
  </si>
  <si>
    <t>Сухая ремонтная смесь МБР 400</t>
  </si>
  <si>
    <t>Сухая ремонтная смесь СПБШ</t>
  </si>
  <si>
    <t>Сухая смесь MACFLOW</t>
  </si>
  <si>
    <t>Клей ПВА (смесь сухая Виннапас 5044)</t>
  </si>
  <si>
    <t xml:space="preserve">Мел </t>
  </si>
  <si>
    <t>Стекло жидкое ОПТИМИСТ (15 кг)</t>
  </si>
  <si>
    <t>2.4.6</t>
  </si>
  <si>
    <t>Маркировочные материалы</t>
  </si>
  <si>
    <t xml:space="preserve">Краска маркировочная </t>
  </si>
  <si>
    <t>Краска аэрозольная</t>
  </si>
  <si>
    <t>Рубероид (бумага молочная)</t>
  </si>
  <si>
    <r>
      <t>м</t>
    </r>
    <r>
      <rPr>
        <vertAlign val="superscript"/>
        <sz val="9"/>
        <rFont val="Times New Roman"/>
        <family val="1"/>
        <charset val="204"/>
      </rPr>
      <t>2</t>
    </r>
  </si>
  <si>
    <r>
      <t>руб./м</t>
    </r>
    <r>
      <rPr>
        <vertAlign val="superscript"/>
        <sz val="9"/>
        <rFont val="Times New Roman"/>
        <family val="1"/>
        <charset val="204"/>
      </rPr>
      <t>2</t>
    </r>
  </si>
  <si>
    <t>Бумага "Пергамент"</t>
  </si>
  <si>
    <t>Бумага трафаретная</t>
  </si>
  <si>
    <t>2.4.7</t>
  </si>
  <si>
    <t>Упаковочные материалы</t>
  </si>
  <si>
    <t>Лента ПП15х1,0мм</t>
  </si>
  <si>
    <t>Плёнка полиэтиленовая</t>
  </si>
  <si>
    <t>пог. м</t>
  </si>
  <si>
    <t>руб./пог. м</t>
  </si>
  <si>
    <t>Стретч-пленка машинная универсальная 23 мкм*500мм</t>
  </si>
  <si>
    <t>Скоба мет 15мм</t>
  </si>
  <si>
    <t>Дополнительные материалы</t>
  </si>
  <si>
    <t>ЦЗ ЗД</t>
  </si>
  <si>
    <t>Цанги (по норме)</t>
  </si>
  <si>
    <t>Цанги (сверх нормы)</t>
  </si>
  <si>
    <t>Захват (клинья 14 мм)</t>
  </si>
  <si>
    <t>Захват (клинья 12 мм)</t>
  </si>
  <si>
    <t>Опалубка</t>
  </si>
  <si>
    <r>
      <t>м</t>
    </r>
    <r>
      <rPr>
        <vertAlign val="superscript"/>
        <sz val="10"/>
        <rFont val="Times New Roman"/>
        <family val="1"/>
        <charset val="204"/>
      </rPr>
      <t>3</t>
    </r>
  </si>
  <si>
    <r>
      <t>руб./м</t>
    </r>
    <r>
      <rPr>
        <vertAlign val="superscript"/>
        <sz val="9"/>
        <rFont val="Times New Roman"/>
        <family val="1"/>
        <charset val="204"/>
      </rPr>
      <t>3</t>
    </r>
  </si>
  <si>
    <t>2.13</t>
  </si>
  <si>
    <t>Энергоресурсы</t>
  </si>
  <si>
    <t>2.13.1.1</t>
  </si>
  <si>
    <t>Газ природный на технологическиий процесс</t>
  </si>
  <si>
    <r>
      <t>тыс. м</t>
    </r>
    <r>
      <rPr>
        <vertAlign val="superscript"/>
        <sz val="9"/>
        <color indexed="8"/>
        <rFont val="Times New Roman"/>
        <family val="1"/>
        <charset val="204"/>
      </rPr>
      <t>3</t>
    </r>
  </si>
  <si>
    <t>2.13.2.1</t>
  </si>
  <si>
    <t>Электроэнергия на технологический процесс</t>
  </si>
  <si>
    <t>тыс. кВт.ч</t>
  </si>
  <si>
    <t xml:space="preserve"> - на технологию</t>
  </si>
  <si>
    <t xml:space="preserve"> - на сжатый воздух</t>
  </si>
  <si>
    <t>руб./кВт.ч</t>
  </si>
  <si>
    <t>2.13.3.1</t>
  </si>
  <si>
    <t>Техническая вода на технологическиий процесс</t>
  </si>
  <si>
    <t>2.16</t>
  </si>
  <si>
    <t>Услуги по переработке</t>
  </si>
  <si>
    <t>2.18.1</t>
  </si>
  <si>
    <t>Оплата труда основных рабочих</t>
  </si>
  <si>
    <t>Железобетонные изделия</t>
  </si>
  <si>
    <t xml:space="preserve">Вибропрессованные изделия </t>
  </si>
  <si>
    <t>2.20.1</t>
  </si>
  <si>
    <t>Отчисления на соц. нужды</t>
  </si>
  <si>
    <t>2.2</t>
  </si>
  <si>
    <t>Условно-постоянные затраты</t>
  </si>
  <si>
    <t>2.5.2</t>
  </si>
  <si>
    <t>Инструменты и приспособления</t>
  </si>
  <si>
    <t>Алмазно-шлифовальные круги</t>
  </si>
  <si>
    <t>Строп канатный 4 СК 10,0 ( 3 500)</t>
  </si>
  <si>
    <t>Строп канатный 4 СК 10,0 ( 4 000)</t>
  </si>
  <si>
    <t>Строп канатный 4 СК 10,0 ( 4 500)</t>
  </si>
  <si>
    <t>Строп канатный 4 СК 10,0 ( 5 000)</t>
  </si>
  <si>
    <t>Строп канатный 4 СК 10,0 ( 5 500)</t>
  </si>
  <si>
    <t>Строп канатный 4 СК 12,0 ( 6000)</t>
  </si>
  <si>
    <t>Строп канатный 4 СК 12,5 ( 3 500)</t>
  </si>
  <si>
    <t>Строп канатный 4 СК 8,0 ( 2 000)</t>
  </si>
  <si>
    <t>Строп канатный 4 СК 8,0 ( 3 000)</t>
  </si>
  <si>
    <t>Строп канатный 8 СК 10,0 ( 5 500)</t>
  </si>
  <si>
    <t>Строп канатный УСК1 2,0(1500)</t>
  </si>
  <si>
    <t>Строп УСК 1  1,5(1 500)</t>
  </si>
  <si>
    <t>Строп цепной 4 СЦ 10,0 ( 6000)</t>
  </si>
  <si>
    <t>Строп цепной 4 СЦ 20,0 (3 500)</t>
  </si>
  <si>
    <t>Прочие инструменты и приспособления</t>
  </si>
  <si>
    <t>Комплектующие и запчасти</t>
  </si>
  <si>
    <t>Сварочный кабель</t>
  </si>
  <si>
    <t>м</t>
  </si>
  <si>
    <t>руб./м</t>
  </si>
  <si>
    <t>Материалы на технологические нужды</t>
  </si>
  <si>
    <t>Металлолом</t>
  </si>
  <si>
    <t>2.7</t>
  </si>
  <si>
    <t>Производственный инвентарь и малоценные активы</t>
  </si>
  <si>
    <t>Материалы по ТБ</t>
  </si>
  <si>
    <t>Тряпка половая</t>
  </si>
  <si>
    <t>Прочие инвентарь и малоценные активы</t>
  </si>
  <si>
    <t>2.4.8</t>
  </si>
  <si>
    <t>Спецостнастка</t>
  </si>
  <si>
    <t>Кольцо-клин</t>
  </si>
  <si>
    <t>Конусы</t>
  </si>
  <si>
    <t>Оснастка УМФ</t>
  </si>
  <si>
    <t>2.12</t>
  </si>
  <si>
    <t>Горюче-смазочные материалы</t>
  </si>
  <si>
    <t>2.12.1</t>
  </si>
  <si>
    <t>ГСМ на оборудование</t>
  </si>
  <si>
    <t>Бензин АИ-92</t>
  </si>
  <si>
    <t>Масло моторное</t>
  </si>
  <si>
    <t>2.12.2</t>
  </si>
  <si>
    <t>Дизельное топливо (на трактор, тепловоз)</t>
  </si>
  <si>
    <t>2.12.4</t>
  </si>
  <si>
    <t>ГСМ на прочие нужды</t>
  </si>
  <si>
    <t>2.13.1.2</t>
  </si>
  <si>
    <t>Газ природный на отопление и подогрев воды</t>
  </si>
  <si>
    <t>2.13.2.2</t>
  </si>
  <si>
    <t>Электроэнергия на освещение</t>
  </si>
  <si>
    <t>2.13.3.2</t>
  </si>
  <si>
    <t>Вода хозпитьевая</t>
  </si>
  <si>
    <t>Стоки</t>
  </si>
  <si>
    <t>Расходы на ремонт основных средств</t>
  </si>
  <si>
    <t>2.14</t>
  </si>
  <si>
    <t>Услуги подряда</t>
  </si>
  <si>
    <t>2.14.1</t>
  </si>
  <si>
    <t>Услуги подряда: ремонт зданий и сооружений (ОКиТР)</t>
  </si>
  <si>
    <t>2.14.2</t>
  </si>
  <si>
    <t>Услуги подряда: ремонт машин, оборудования, транспортных средств (ОГМ)</t>
  </si>
  <si>
    <t xml:space="preserve"> - ремонт кранов по результатам экспертного обследования</t>
  </si>
  <si>
    <t xml:space="preserve"> - капитально-восстановительный ремонт мостовых кранов</t>
  </si>
  <si>
    <t xml:space="preserve"> - капитальный ремонт крановых путей</t>
  </si>
  <si>
    <t>2.14.3</t>
  </si>
  <si>
    <t>Услуги подряда: ремонт энергетического оборудования, передаточных устройств (ОГЭ)</t>
  </si>
  <si>
    <t>2.14.4</t>
  </si>
  <si>
    <t>Услуги подряда: ремонт газового оборудования, передаточных устройств (ОГЭ)</t>
  </si>
  <si>
    <t>2.15</t>
  </si>
  <si>
    <t>Затраты на содержание оборудования</t>
  </si>
  <si>
    <t>2.15.1</t>
  </si>
  <si>
    <t>Услуги по техобслуживанию и ремонту оборудования</t>
  </si>
  <si>
    <t>ОГМ</t>
  </si>
  <si>
    <t>Обследование мостовых кранов</t>
  </si>
  <si>
    <t>Проведение расчётов оценки остаточного ресурса</t>
  </si>
  <si>
    <t>Обследование крановых путей</t>
  </si>
  <si>
    <t xml:space="preserve">Наладка, настройка приборов безопасности ограничителей грузоподъемности </t>
  </si>
  <si>
    <t>Поверка, аттестация анемометров</t>
  </si>
  <si>
    <t>Техническое обслуживание автопогрузчиков</t>
  </si>
  <si>
    <t>ОГЭ</t>
  </si>
  <si>
    <t>2.15.2</t>
  </si>
  <si>
    <t>Услуги по поверке (предповерочной подготовке) оборудования, приборов</t>
  </si>
  <si>
    <t>Поверка СИ</t>
  </si>
  <si>
    <t>2.17</t>
  </si>
  <si>
    <t>Транспортные услуги</t>
  </si>
  <si>
    <t>2.17.4</t>
  </si>
  <si>
    <t>Внутризаводские перевозки</t>
  </si>
  <si>
    <t>2.17.5</t>
  </si>
  <si>
    <t>Механизмы</t>
  </si>
  <si>
    <t>2.18.3</t>
  </si>
  <si>
    <t>Оплата труда вспомогательных рабочих</t>
  </si>
  <si>
    <t>2.18.2</t>
  </si>
  <si>
    <t>Оплата труда ИТР</t>
  </si>
  <si>
    <t>2.19</t>
  </si>
  <si>
    <t>Амортизация основных средств</t>
  </si>
  <si>
    <t>2.19.1</t>
  </si>
  <si>
    <t>Здания</t>
  </si>
  <si>
    <t>2.19.2</t>
  </si>
  <si>
    <t>Сооружения</t>
  </si>
  <si>
    <t>2.19.3</t>
  </si>
  <si>
    <t>Передаточные устройства</t>
  </si>
  <si>
    <t>2.19.4</t>
  </si>
  <si>
    <t xml:space="preserve">Машины и оборудования </t>
  </si>
  <si>
    <t>2.19.5</t>
  </si>
  <si>
    <t>Транспортные средства</t>
  </si>
  <si>
    <t>2.19.6</t>
  </si>
  <si>
    <t>Производственный и хоз. инвентарь</t>
  </si>
  <si>
    <t>2.19.7</t>
  </si>
  <si>
    <t xml:space="preserve">Инструменты </t>
  </si>
  <si>
    <t>2.21.1</t>
  </si>
  <si>
    <t>Страхование гражданской ответственности</t>
  </si>
  <si>
    <t>2.22</t>
  </si>
  <si>
    <t>Расходы на персонал</t>
  </si>
  <si>
    <t>2.22.2</t>
  </si>
  <si>
    <t>Расходы по охране труда</t>
  </si>
  <si>
    <t>2.22.2.1</t>
  </si>
  <si>
    <t>Расходы на спецпитание</t>
  </si>
  <si>
    <t>Средства гигиены</t>
  </si>
  <si>
    <t>Мыло туалетное 100 гр. (списание по нормам)</t>
  </si>
  <si>
    <t>Мыло туалетное</t>
  </si>
  <si>
    <t>Бумага туалетная</t>
  </si>
  <si>
    <t>2.22.2.3</t>
  </si>
  <si>
    <t>Аптечки</t>
  </si>
  <si>
    <t>2.22.3</t>
  </si>
  <si>
    <t>Спецодежда и СИЗ</t>
  </si>
  <si>
    <t>2.22.3.1</t>
  </si>
  <si>
    <t>Канцелярские расходы</t>
  </si>
  <si>
    <t>Бумага ксероксная А4</t>
  </si>
  <si>
    <t>пачка</t>
  </si>
  <si>
    <t>Прочие канцтовары</t>
  </si>
  <si>
    <t>Расходы на аренду</t>
  </si>
  <si>
    <t>Аренда оборудования</t>
  </si>
  <si>
    <t>2.44</t>
  </si>
  <si>
    <t>Прочие услуги по договорам</t>
  </si>
  <si>
    <t>Справочно:</t>
  </si>
  <si>
    <t>Материалы на ремонт</t>
  </si>
  <si>
    <t>2.5.1</t>
  </si>
  <si>
    <t>Строительные материалы, полуфабрикаты (СРЦ)</t>
  </si>
  <si>
    <t>2.6</t>
  </si>
  <si>
    <t>Запасные части и материалы для обслуживания</t>
  </si>
  <si>
    <t>2.6.1.1</t>
  </si>
  <si>
    <t>Материалы на ремонт машин, оборудования, транспортных средств (РМЦ)</t>
  </si>
  <si>
    <t>2.6.2.1</t>
  </si>
  <si>
    <t>Материалы на ремонт энергетического оборудования, передаточных устройств (ЭЦ)</t>
  </si>
  <si>
    <t xml:space="preserve"> - кап. ремонт электродвигателей</t>
  </si>
  <si>
    <t xml:space="preserve"> - материалы на текущий ремонт передаточных устройств</t>
  </si>
  <si>
    <t>Услуги цехов</t>
  </si>
  <si>
    <t>РМЦ</t>
  </si>
  <si>
    <t>ЭЦ</t>
  </si>
  <si>
    <t>СРЦ</t>
  </si>
  <si>
    <t>Исполнитель: Рутова А.Д.</t>
  </si>
  <si>
    <t>тел. 16-01</t>
  </si>
  <si>
    <r>
      <t>Факт за август</t>
    </r>
    <r>
      <rPr>
        <b/>
        <u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2017 г.</t>
    </r>
  </si>
  <si>
    <t>факт 2016г.</t>
  </si>
  <si>
    <t>2016 год</t>
  </si>
  <si>
    <t>План</t>
  </si>
  <si>
    <t>Факт</t>
  </si>
  <si>
    <t>Откл-ие, абс.</t>
  </si>
  <si>
    <t>Откл-ие,%</t>
  </si>
  <si>
    <t>ФАКТ</t>
  </si>
  <si>
    <t>Отклонение к 2017г., %</t>
  </si>
  <si>
    <t>Всего производство продукции ФЦ</t>
  </si>
  <si>
    <t>м3</t>
  </si>
  <si>
    <t>Расходы на производство</t>
  </si>
  <si>
    <t>тыс.руб.</t>
  </si>
  <si>
    <t xml:space="preserve">Себестоимость выпущенной продукции </t>
  </si>
  <si>
    <t>руб/м3</t>
  </si>
  <si>
    <t>Анализ ФОТ</t>
  </si>
  <si>
    <t>Откл-ие, абсал</t>
  </si>
  <si>
    <t>Основные рабочие:</t>
  </si>
  <si>
    <t xml:space="preserve">ФОТ </t>
  </si>
  <si>
    <t>Доплата за неотработанное время (отпуска, б/л), руб.</t>
  </si>
  <si>
    <t>Численность по штат.расписанию</t>
  </si>
  <si>
    <t>чел.</t>
  </si>
  <si>
    <t xml:space="preserve">Списочная численность </t>
  </si>
  <si>
    <t>Явочная численность</t>
  </si>
  <si>
    <t>Сред. з/плата на 1 чел.(ФОТ/явочн)</t>
  </si>
  <si>
    <t>руб/чел</t>
  </si>
  <si>
    <t>Вспомогательные рабочие:</t>
  </si>
  <si>
    <t xml:space="preserve">Среднесписочная численность </t>
  </si>
  <si>
    <t>Сред. з/плата на 1 чел.(ФОТ/Сред.спис.)</t>
  </si>
  <si>
    <t>ИТР:</t>
  </si>
  <si>
    <t>Доплата за отработанное время (совмещ., бриг.,надбавки, допл.за вых.), руб.,Доплата за неотработанное время (отпуска, б/л), руб.</t>
  </si>
  <si>
    <t>Выполнение норм выработки</t>
  </si>
  <si>
    <t>%</t>
  </si>
  <si>
    <t>Производительность труда по основным рабочим</t>
  </si>
  <si>
    <t>м3/чел.</t>
  </si>
  <si>
    <t>Доля з/платы в 1 м3 ЖБИ</t>
  </si>
  <si>
    <t>руб.</t>
  </si>
  <si>
    <t>Показатели ФЦ за август 2017г.</t>
  </si>
  <si>
    <t>Данные по ФЦ за   август  2017года с ЛИУ</t>
  </si>
  <si>
    <t>Пролеты</t>
  </si>
  <si>
    <t>Объем, м3</t>
  </si>
  <si>
    <t>Выполнение,%</t>
  </si>
  <si>
    <t>Отработанное время</t>
  </si>
  <si>
    <t>Нормативное время</t>
  </si>
  <si>
    <t>% выработки норм времени</t>
  </si>
  <si>
    <t>ФЗП</t>
  </si>
  <si>
    <t>Численность,чел</t>
  </si>
  <si>
    <t>Факт сред.дн з/плата на 1 чел.</t>
  </si>
  <si>
    <t>Выработка, м3/чел</t>
  </si>
  <si>
    <t>План мес.</t>
  </si>
  <si>
    <t>План днев</t>
  </si>
  <si>
    <t>Дни</t>
  </si>
  <si>
    <t>Часы</t>
  </si>
  <si>
    <t>1 пр</t>
  </si>
  <si>
    <t>2 пр</t>
  </si>
  <si>
    <t>3 пр</t>
  </si>
  <si>
    <t>4 пр</t>
  </si>
  <si>
    <t xml:space="preserve"> 5 пр</t>
  </si>
  <si>
    <t xml:space="preserve"> 6 пр</t>
  </si>
  <si>
    <t>7-8пр</t>
  </si>
  <si>
    <t xml:space="preserve"> 8 пр</t>
  </si>
  <si>
    <t xml:space="preserve"> 9 пр</t>
  </si>
  <si>
    <t>10 пр</t>
  </si>
  <si>
    <t>11 пр</t>
  </si>
  <si>
    <t>12 пр</t>
  </si>
  <si>
    <t>Выходные</t>
  </si>
  <si>
    <t>Цех</t>
  </si>
  <si>
    <t>ВСЕГО цех</t>
  </si>
  <si>
    <t>м3 ФБС</t>
  </si>
  <si>
    <t>склад м/форм</t>
  </si>
  <si>
    <t>ФЗП за август</t>
  </si>
  <si>
    <t>ПЛАН</t>
  </si>
  <si>
    <t>Откл-е,%</t>
  </si>
  <si>
    <t>Откл-е</t>
  </si>
  <si>
    <t>Объем,м3</t>
  </si>
  <si>
    <t>ФЗП,руб</t>
  </si>
  <si>
    <t>Расценка,руб</t>
  </si>
  <si>
    <t>Складские запасы, тыс.руб</t>
  </si>
  <si>
    <t>Оборудование на реализацию</t>
  </si>
  <si>
    <t>Итого</t>
  </si>
  <si>
    <t>Наименование</t>
  </si>
  <si>
    <t>Сумма</t>
  </si>
  <si>
    <t>№п/п</t>
  </si>
  <si>
    <t xml:space="preserve">Вентилятор ВЦ 14-46 №5 правый, </t>
  </si>
  <si>
    <t xml:space="preserve">Вентилятор ВЦ 14-46 №5 левый, </t>
  </si>
  <si>
    <t>Вентилятор ВЦ 14-46 № 4 2,2*1000 (Лев)</t>
  </si>
  <si>
    <t>Вентилятор ВЦ 14-46-5,0 5,5 кВт/1000 об.мин.ЛО</t>
  </si>
  <si>
    <t>Вентилятор ВЦ 14-46-5,0 5,5 кВт/1000 об.мин.ПРО</t>
  </si>
  <si>
    <t>Вентилятор Ц14-46-5 ЛО 270 5,5/970</t>
  </si>
  <si>
    <t>Вентилятор Ц14-46-4 ЛО 270 2,2/970</t>
  </si>
  <si>
    <t>Вентилятор Ц14-46-4 ПО 45 2,2/970</t>
  </si>
  <si>
    <t xml:space="preserve">Вентилятор ВР 300-45-2,0 0,37 кВт/1500об.мин.ЛО </t>
  </si>
  <si>
    <t>Вентилятор ВР 300-45-2,0 0,37 кВт/1500об.мин.ЛО</t>
  </si>
  <si>
    <t>Вентилятор ВР 300-45-4,0 2,2 кВт/1000об.мин.ЛО</t>
  </si>
  <si>
    <t xml:space="preserve">Вентилятор ВР 300-45-4,0 2,2 кВт/1000об.мин.ПрО </t>
  </si>
  <si>
    <t>Инв.№</t>
  </si>
  <si>
    <t>Дата ввода в экспл.</t>
  </si>
  <si>
    <t>Кол-во</t>
  </si>
  <si>
    <t>Б/У промышленные вентиляторы радиальные (Центробежные)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</si>
</sst>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_р_._-;\-* #,##0.0_р_._-;_-* &quot;-&quot;??_р_._-;_-@_-"/>
    <numFmt numFmtId="167" formatCode="#,##0.0"/>
    <numFmt numFmtId="168" formatCode="_-* #,##0.0_р_._-;\-* #,##0.0_р_._-;_-* &quot;-&quot;?_р_._-;_-@_-"/>
    <numFmt numFmtId="169" formatCode="_-* #,##0_р_._-;\-* #,##0_р_._-;_-* &quot;-&quot;??_р_._-;_-@_-"/>
    <numFmt numFmtId="170" formatCode="dd/mm/yy;@"/>
    <numFmt numFmtId="171" formatCode="_(* #,##0.00_);_(* \(#,##0.00\);_(* &quot;-&quot;??_);_(@_)"/>
    <numFmt numFmtId="172" formatCode="0.0"/>
    <numFmt numFmtId="173" formatCode="0.000"/>
    <numFmt numFmtId="174" formatCode="#,##0.00;[Red]\-#,##0.00"/>
  </numFmts>
  <fonts count="49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vertAlign val="superscript"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5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3" fillId="0" borderId="0"/>
    <xf numFmtId="0" fontId="19" fillId="0" borderId="0"/>
    <xf numFmtId="0" fontId="18" fillId="0" borderId="0"/>
    <xf numFmtId="0" fontId="2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5" fillId="0" borderId="0"/>
    <xf numFmtId="0" fontId="5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9" borderId="0" applyNumberFormat="0" applyBorder="0" applyAlignment="0" applyProtection="0"/>
    <xf numFmtId="0" fontId="24" fillId="17" borderId="11" applyNumberFormat="0" applyAlignment="0" applyProtection="0"/>
    <xf numFmtId="0" fontId="25" fillId="30" borderId="12" applyNumberFormat="0" applyAlignment="0" applyProtection="0"/>
    <xf numFmtId="0" fontId="26" fillId="30" borderId="11" applyNumberFormat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1" fillId="31" borderId="17" applyNumberFormat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" fillId="0" borderId="0"/>
    <xf numFmtId="0" fontId="34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33" borderId="18" applyNumberFormat="0" applyFont="0" applyAlignment="0" applyProtection="0"/>
    <xf numFmtId="0" fontId="36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</cellStyleXfs>
  <cellXfs count="313">
    <xf numFmtId="0" fontId="0" fillId="0" borderId="0" xfId="0"/>
    <xf numFmtId="166" fontId="6" fillId="0" borderId="0" xfId="1" applyNumberFormat="1" applyFont="1" applyFill="1" applyAlignment="1" applyProtection="1">
      <alignment horizontal="center" vertical="center"/>
      <protection locked="0"/>
    </xf>
    <xf numFmtId="0" fontId="6" fillId="0" borderId="0" xfId="3" applyFont="1" applyFill="1" applyAlignment="1" applyProtection="1">
      <alignment horizontal="center" vertical="center"/>
      <protection locked="0"/>
    </xf>
    <xf numFmtId="0" fontId="7" fillId="0" borderId="0" xfId="3" applyFont="1" applyAlignment="1" applyProtection="1">
      <alignment horizontal="left" vertical="center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3" fontId="7" fillId="0" borderId="0" xfId="3" applyNumberFormat="1" applyFont="1" applyAlignment="1" applyProtection="1">
      <alignment horizontal="center" vertical="center"/>
      <protection locked="0"/>
    </xf>
    <xf numFmtId="166" fontId="6" fillId="0" borderId="0" xfId="1" applyNumberFormat="1" applyFont="1" applyFill="1" applyAlignment="1" applyProtection="1">
      <alignment horizontal="center" vertical="center" wrapText="1"/>
      <protection locked="0"/>
    </xf>
    <xf numFmtId="0" fontId="6" fillId="0" borderId="0" xfId="3" applyFont="1" applyFill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0" fontId="7" fillId="2" borderId="1" xfId="3" applyFont="1" applyFill="1" applyBorder="1" applyAlignment="1" applyProtection="1">
      <alignment horizontal="center" vertical="center" wrapText="1"/>
      <protection locked="0"/>
    </xf>
    <xf numFmtId="0" fontId="7" fillId="0" borderId="6" xfId="3" applyFont="1" applyFill="1" applyBorder="1" applyAlignment="1" applyProtection="1">
      <alignment horizontal="center" vertical="center" wrapText="1"/>
      <protection locked="0"/>
    </xf>
    <xf numFmtId="1" fontId="9" fillId="0" borderId="7" xfId="3" applyNumberFormat="1" applyFont="1" applyFill="1" applyBorder="1" applyAlignment="1" applyProtection="1">
      <alignment horizontal="left" vertical="center"/>
      <protection locked="0"/>
    </xf>
    <xf numFmtId="1" fontId="9" fillId="0" borderId="7" xfId="3" applyNumberFormat="1" applyFont="1" applyFill="1" applyBorder="1" applyAlignment="1" applyProtection="1">
      <alignment horizontal="left" vertical="center" wrapText="1"/>
      <protection locked="0"/>
    </xf>
    <xf numFmtId="1" fontId="9" fillId="0" borderId="7" xfId="3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3" applyNumberFormat="1" applyFont="1" applyFill="1" applyBorder="1" applyAlignment="1" applyProtection="1">
      <alignment horizontal="center" vertical="center"/>
      <protection locked="0"/>
    </xf>
    <xf numFmtId="0" fontId="6" fillId="0" borderId="7" xfId="3" applyFont="1" applyFill="1" applyBorder="1" applyAlignment="1" applyProtection="1">
      <alignment horizontal="center" vertical="center"/>
      <protection locked="0"/>
    </xf>
    <xf numFmtId="1" fontId="7" fillId="3" borderId="8" xfId="3" applyNumberFormat="1" applyFont="1" applyFill="1" applyBorder="1" applyAlignment="1" applyProtection="1">
      <alignment horizontal="left" vertical="center"/>
      <protection locked="0"/>
    </xf>
    <xf numFmtId="1" fontId="10" fillId="3" borderId="8" xfId="3" applyNumberFormat="1" applyFont="1" applyFill="1" applyBorder="1" applyAlignment="1" applyProtection="1">
      <alignment horizontal="center" vertical="center"/>
      <protection locked="0"/>
    </xf>
    <xf numFmtId="167" fontId="7" fillId="3" borderId="8" xfId="1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0" xfId="1" applyNumberFormat="1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1" fontId="7" fillId="0" borderId="8" xfId="3" applyNumberFormat="1" applyFont="1" applyFill="1" applyBorder="1" applyAlignment="1" applyProtection="1">
      <alignment horizontal="left" vertical="center"/>
      <protection locked="0"/>
    </xf>
    <xf numFmtId="1" fontId="10" fillId="4" borderId="8" xfId="3" applyNumberFormat="1" applyFont="1" applyFill="1" applyBorder="1" applyAlignment="1" applyProtection="1">
      <alignment horizontal="left" vertical="center"/>
      <protection locked="0"/>
    </xf>
    <xf numFmtId="1" fontId="10" fillId="4" borderId="8" xfId="3" applyNumberFormat="1" applyFont="1" applyFill="1" applyBorder="1" applyAlignment="1" applyProtection="1">
      <alignment horizontal="center" vertical="center"/>
      <protection locked="0"/>
    </xf>
    <xf numFmtId="167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8" xfId="0" applyFont="1" applyFill="1" applyBorder="1" applyAlignment="1">
      <alignment vertical="center"/>
    </xf>
    <xf numFmtId="1" fontId="12" fillId="0" borderId="8" xfId="3" applyNumberFormat="1" applyFont="1" applyFill="1" applyBorder="1" applyAlignment="1" applyProtection="1">
      <alignment horizontal="center" vertical="center"/>
      <protection locked="0"/>
    </xf>
    <xf numFmtId="167" fontId="6" fillId="0" borderId="8" xfId="1" applyNumberFormat="1" applyFont="1" applyFill="1" applyBorder="1" applyAlignment="1">
      <alignment horizontal="right" vertical="center" indent="1"/>
    </xf>
    <xf numFmtId="166" fontId="5" fillId="0" borderId="0" xfId="1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" fontId="7" fillId="0" borderId="8" xfId="3" applyNumberFormat="1" applyFont="1" applyFill="1" applyBorder="1" applyAlignment="1" applyProtection="1">
      <alignment horizontal="left" vertical="center" indent="1"/>
      <protection locked="0"/>
    </xf>
    <xf numFmtId="1" fontId="7" fillId="5" borderId="8" xfId="3" applyNumberFormat="1" applyFont="1" applyFill="1" applyBorder="1" applyAlignment="1" applyProtection="1">
      <alignment horizontal="left" vertical="center"/>
      <protection locked="0"/>
    </xf>
    <xf numFmtId="1" fontId="7" fillId="5" borderId="8" xfId="3" applyNumberFormat="1" applyFont="1" applyFill="1" applyBorder="1" applyAlignment="1" applyProtection="1">
      <alignment horizontal="center" vertical="center"/>
      <protection locked="0"/>
    </xf>
    <xf numFmtId="167" fontId="7" fillId="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7" fillId="6" borderId="8" xfId="3" applyNumberFormat="1" applyFont="1" applyFill="1" applyBorder="1" applyAlignment="1" applyProtection="1">
      <alignment horizontal="left" vertical="center"/>
      <protection locked="0"/>
    </xf>
    <xf numFmtId="1" fontId="7" fillId="6" borderId="8" xfId="3" applyNumberFormat="1" applyFont="1" applyFill="1" applyBorder="1" applyAlignment="1" applyProtection="1">
      <alignment horizontal="left" vertical="center" wrapText="1"/>
      <protection locked="0"/>
    </xf>
    <xf numFmtId="1" fontId="7" fillId="6" borderId="8" xfId="3" applyNumberFormat="1" applyFont="1" applyFill="1" applyBorder="1" applyAlignment="1" applyProtection="1">
      <alignment horizontal="center" vertical="center" wrapText="1"/>
      <protection locked="0"/>
    </xf>
    <xf numFmtId="167" fontId="7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10" fillId="7" borderId="8" xfId="3" applyNumberFormat="1" applyFont="1" applyFill="1" applyBorder="1" applyAlignment="1" applyProtection="1">
      <alignment horizontal="left" vertical="top"/>
      <protection locked="0"/>
    </xf>
    <xf numFmtId="0" fontId="10" fillId="7" borderId="8" xfId="4" applyFont="1" applyFill="1" applyBorder="1" applyAlignment="1" applyProtection="1">
      <alignment horizontal="left" vertical="top" wrapText="1"/>
      <protection locked="0"/>
    </xf>
    <xf numFmtId="0" fontId="14" fillId="7" borderId="8" xfId="0" applyFont="1" applyFill="1" applyBorder="1" applyAlignment="1">
      <alignment horizontal="center" vertical="center"/>
    </xf>
    <xf numFmtId="167" fontId="7" fillId="7" borderId="8" xfId="1" applyNumberFormat="1" applyFont="1" applyFill="1" applyBorder="1" applyAlignment="1">
      <alignment horizontal="right" vertical="center" indent="1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10" fillId="0" borderId="8" xfId="3" applyNumberFormat="1" applyFont="1" applyFill="1" applyBorder="1" applyAlignment="1" applyProtection="1">
      <alignment horizontal="left" vertical="top"/>
      <protection locked="0"/>
    </xf>
    <xf numFmtId="0" fontId="10" fillId="0" borderId="8" xfId="4" applyFont="1" applyFill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>
      <alignment horizontal="center" vertical="center"/>
    </xf>
    <xf numFmtId="167" fontId="7" fillId="0" borderId="8" xfId="1" applyNumberFormat="1" applyFont="1" applyBorder="1" applyAlignment="1">
      <alignment horizontal="right" vertical="center" indent="1"/>
    </xf>
    <xf numFmtId="166" fontId="14" fillId="0" borderId="0" xfId="1" applyNumberFormat="1" applyFont="1" applyAlignment="1">
      <alignment vertical="center"/>
    </xf>
    <xf numFmtId="0" fontId="14" fillId="0" borderId="0" xfId="0" applyFont="1" applyAlignment="1">
      <alignment vertical="center"/>
    </xf>
    <xf numFmtId="49" fontId="12" fillId="0" borderId="8" xfId="3" applyNumberFormat="1" applyFont="1" applyFill="1" applyBorder="1" applyAlignment="1" applyProtection="1">
      <alignment horizontal="left" vertical="top"/>
      <protection locked="0"/>
    </xf>
    <xf numFmtId="1" fontId="12" fillId="4" borderId="8" xfId="3" applyNumberFormat="1" applyFont="1" applyFill="1" applyBorder="1" applyAlignment="1" applyProtection="1">
      <alignment horizontal="left" vertical="center" indent="2"/>
      <protection locked="0"/>
    </xf>
    <xf numFmtId="0" fontId="5" fillId="0" borderId="8" xfId="0" applyFont="1" applyBorder="1" applyAlignment="1">
      <alignment horizontal="center" vertical="center"/>
    </xf>
    <xf numFmtId="167" fontId="6" fillId="0" borderId="8" xfId="1" applyNumberFormat="1" applyFont="1" applyBorder="1" applyAlignment="1">
      <alignment horizontal="right" vertical="center" indent="1"/>
    </xf>
    <xf numFmtId="166" fontId="0" fillId="0" borderId="0" xfId="1" applyNumberFormat="1" applyFont="1" applyAlignment="1">
      <alignment vertical="center"/>
    </xf>
    <xf numFmtId="1" fontId="6" fillId="4" borderId="8" xfId="3" applyNumberFormat="1" applyFont="1" applyFill="1" applyBorder="1" applyAlignment="1" applyProtection="1">
      <alignment horizontal="left" vertical="center" indent="2"/>
      <protection locked="0"/>
    </xf>
    <xf numFmtId="1" fontId="6" fillId="4" borderId="8" xfId="3" applyNumberFormat="1" applyFont="1" applyFill="1" applyBorder="1" applyAlignment="1" applyProtection="1">
      <alignment horizontal="center" vertical="center"/>
      <protection locked="0"/>
    </xf>
    <xf numFmtId="167" fontId="7" fillId="0" borderId="8" xfId="1" applyNumberFormat="1" applyFont="1" applyFill="1" applyBorder="1" applyAlignment="1">
      <alignment horizontal="right" vertical="center" indent="1"/>
    </xf>
    <xf numFmtId="166" fontId="14" fillId="0" borderId="0" xfId="1" applyNumberFormat="1" applyFont="1" applyFill="1" applyAlignment="1">
      <alignment vertical="center"/>
    </xf>
    <xf numFmtId="0" fontId="10" fillId="0" borderId="8" xfId="4" applyFont="1" applyFill="1" applyBorder="1" applyAlignment="1" applyProtection="1">
      <alignment horizontal="left" vertical="top" wrapText="1" indent="1"/>
      <protection locked="0"/>
    </xf>
    <xf numFmtId="1" fontId="12" fillId="4" borderId="8" xfId="3" applyNumberFormat="1" applyFont="1" applyFill="1" applyBorder="1" applyAlignment="1" applyProtection="1">
      <alignment horizontal="center" vertical="center"/>
      <protection locked="0"/>
    </xf>
    <xf numFmtId="0" fontId="10" fillId="0" borderId="8" xfId="4" applyFont="1" applyFill="1" applyBorder="1" applyAlignment="1" applyProtection="1">
      <alignment horizontal="left" vertical="top" wrapText="1" indent="2"/>
      <protection locked="0"/>
    </xf>
    <xf numFmtId="1" fontId="12" fillId="4" borderId="8" xfId="3" applyNumberFormat="1" applyFont="1" applyFill="1" applyBorder="1" applyAlignment="1" applyProtection="1">
      <alignment horizontal="left" vertical="center" indent="3"/>
      <protection locked="0"/>
    </xf>
    <xf numFmtId="1" fontId="6" fillId="4" borderId="8" xfId="3" applyNumberFormat="1" applyFont="1" applyFill="1" applyBorder="1" applyAlignment="1" applyProtection="1">
      <alignment horizontal="left" vertical="center" indent="3"/>
      <protection locked="0"/>
    </xf>
    <xf numFmtId="4" fontId="6" fillId="0" borderId="8" xfId="1" applyNumberFormat="1" applyFont="1" applyBorder="1" applyAlignment="1">
      <alignment horizontal="right" vertical="center" indent="1"/>
    </xf>
    <xf numFmtId="0" fontId="6" fillId="0" borderId="8" xfId="0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6" fontId="0" fillId="0" borderId="0" xfId="1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8" xfId="0" applyFont="1" applyFill="1" applyBorder="1" applyAlignment="1" applyProtection="1">
      <alignment horizontal="left" vertical="center"/>
      <protection locked="0"/>
    </xf>
    <xf numFmtId="166" fontId="12" fillId="0" borderId="0" xfId="1" applyNumberFormat="1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left" vertical="center"/>
      <protection locked="0"/>
    </xf>
    <xf numFmtId="49" fontId="7" fillId="7" borderId="8" xfId="3" applyNumberFormat="1" applyFont="1" applyFill="1" applyBorder="1" applyAlignment="1" applyProtection="1">
      <alignment horizontal="left" vertical="center"/>
      <protection locked="0"/>
    </xf>
    <xf numFmtId="1" fontId="7" fillId="7" borderId="8" xfId="3" applyNumberFormat="1" applyFont="1" applyFill="1" applyBorder="1" applyAlignment="1" applyProtection="1">
      <alignment horizontal="left" vertical="center" wrapText="1"/>
      <protection locked="0"/>
    </xf>
    <xf numFmtId="1" fontId="7" fillId="7" borderId="8" xfId="3" applyNumberFormat="1" applyFont="1" applyFill="1" applyBorder="1" applyAlignment="1" applyProtection="1">
      <alignment horizontal="center" vertical="center" wrapText="1"/>
      <protection locked="0"/>
    </xf>
    <xf numFmtId="166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3" applyFont="1" applyFill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left" vertical="center" wrapText="1" indent="1"/>
    </xf>
    <xf numFmtId="49" fontId="7" fillId="6" borderId="8" xfId="3" applyNumberFormat="1" applyFont="1" applyFill="1" applyBorder="1" applyAlignment="1" applyProtection="1">
      <alignment horizontal="left" vertical="center" wrapText="1"/>
      <protection locked="0"/>
    </xf>
    <xf numFmtId="49" fontId="7" fillId="6" borderId="8" xfId="3" applyNumberFormat="1" applyFont="1" applyFill="1" applyBorder="1" applyAlignment="1" applyProtection="1">
      <alignment horizontal="center" vertical="center" wrapText="1"/>
      <protection locked="0"/>
    </xf>
    <xf numFmtId="168" fontId="7" fillId="0" borderId="0" xfId="3" applyNumberFormat="1" applyFont="1" applyFill="1" applyAlignment="1" applyProtection="1">
      <alignment horizontal="center" vertical="center"/>
      <protection locked="0"/>
    </xf>
    <xf numFmtId="49" fontId="7" fillId="0" borderId="8" xfId="3" applyNumberFormat="1" applyFont="1" applyFill="1" applyBorder="1" applyAlignment="1" applyProtection="1">
      <alignment horizontal="left" vertical="center"/>
      <protection locked="0"/>
    </xf>
    <xf numFmtId="1" fontId="7" fillId="0" borderId="8" xfId="3" applyNumberFormat="1" applyFont="1" applyFill="1" applyBorder="1" applyAlignment="1" applyProtection="1">
      <alignment horizontal="left" vertical="center" wrapText="1"/>
      <protection locked="0"/>
    </xf>
    <xf numFmtId="1" fontId="7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Fill="1" applyBorder="1" applyAlignment="1" applyProtection="1">
      <alignment horizontal="center" vertical="center"/>
      <protection locked="0"/>
    </xf>
    <xf numFmtId="49" fontId="6" fillId="0" borderId="8" xfId="3" applyNumberFormat="1" applyFont="1" applyFill="1" applyBorder="1" applyAlignment="1" applyProtection="1">
      <alignment horizontal="left" vertical="center"/>
      <protection locked="0"/>
    </xf>
    <xf numFmtId="49" fontId="6" fillId="0" borderId="8" xfId="3" applyNumberFormat="1" applyFont="1" applyFill="1" applyBorder="1" applyAlignment="1" applyProtection="1">
      <alignment horizontal="left" vertical="top" wrapText="1"/>
      <protection locked="0"/>
    </xf>
    <xf numFmtId="49" fontId="6" fillId="0" borderId="8" xfId="3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1" fontId="6" fillId="0" borderId="8" xfId="3" applyNumberFormat="1" applyFont="1" applyFill="1" applyBorder="1" applyAlignment="1" applyProtection="1">
      <alignment horizontal="left" vertical="center" indent="2"/>
      <protection locked="0"/>
    </xf>
    <xf numFmtId="1" fontId="6" fillId="0" borderId="8" xfId="3" applyNumberFormat="1" applyFont="1" applyFill="1" applyBorder="1" applyAlignment="1" applyProtection="1">
      <alignment horizontal="center" vertical="center"/>
      <protection locked="0"/>
    </xf>
    <xf numFmtId="3" fontId="6" fillId="0" borderId="8" xfId="1" applyNumberFormat="1" applyFont="1" applyFill="1" applyBorder="1" applyAlignment="1">
      <alignment horizontal="right" vertical="center" indent="1"/>
    </xf>
    <xf numFmtId="169" fontId="6" fillId="0" borderId="8" xfId="1" applyNumberFormat="1" applyFont="1" applyFill="1" applyBorder="1" applyAlignment="1">
      <alignment vertical="center"/>
    </xf>
    <xf numFmtId="166" fontId="6" fillId="0" borderId="8" xfId="1" applyNumberFormat="1" applyFont="1" applyFill="1" applyBorder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5" fontId="6" fillId="0" borderId="8" xfId="1" applyNumberFormat="1" applyFont="1" applyFill="1" applyBorder="1" applyAlignment="1">
      <alignment vertical="center"/>
    </xf>
    <xf numFmtId="166" fontId="6" fillId="0" borderId="8" xfId="1" applyNumberFormat="1" applyFont="1" applyFill="1" applyBorder="1" applyAlignment="1">
      <alignment horizontal="right" vertical="center" indent="1"/>
    </xf>
    <xf numFmtId="49" fontId="6" fillId="8" borderId="8" xfId="3" applyNumberFormat="1" applyFont="1" applyFill="1" applyBorder="1" applyAlignment="1" applyProtection="1">
      <alignment horizontal="left" vertical="top" wrapText="1"/>
      <protection locked="0"/>
    </xf>
    <xf numFmtId="49" fontId="7" fillId="7" borderId="8" xfId="3" applyNumberFormat="1" applyFont="1" applyFill="1" applyBorder="1" applyAlignment="1" applyProtection="1">
      <alignment horizontal="left" vertical="center" wrapText="1"/>
      <protection locked="0"/>
    </xf>
    <xf numFmtId="49" fontId="7" fillId="7" borderId="8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Fill="1" applyAlignment="1" applyProtection="1">
      <alignment horizontal="center" vertical="center"/>
      <protection locked="0"/>
    </xf>
    <xf numFmtId="49" fontId="7" fillId="0" borderId="8" xfId="3" applyNumberFormat="1" applyFont="1" applyFill="1" applyBorder="1" applyAlignment="1" applyProtection="1">
      <alignment horizontal="left" vertical="top"/>
      <protection locked="0"/>
    </xf>
    <xf numFmtId="49" fontId="7" fillId="0" borderId="8" xfId="3" applyNumberFormat="1" applyFont="1" applyFill="1" applyBorder="1" applyAlignment="1" applyProtection="1">
      <alignment horizontal="left" vertical="top" wrapText="1"/>
      <protection locked="0"/>
    </xf>
    <xf numFmtId="49" fontId="10" fillId="0" borderId="8" xfId="3" applyNumberFormat="1" applyFont="1" applyFill="1" applyBorder="1" applyAlignment="1" applyProtection="1">
      <alignment horizontal="left" vertical="top" wrapText="1"/>
      <protection locked="0"/>
    </xf>
    <xf numFmtId="166" fontId="6" fillId="0" borderId="8" xfId="1" applyNumberFormat="1" applyFont="1" applyBorder="1" applyAlignment="1">
      <alignment vertical="center"/>
    </xf>
    <xf numFmtId="49" fontId="12" fillId="0" borderId="8" xfId="0" applyNumberFormat="1" applyFont="1" applyFill="1" applyBorder="1" applyAlignment="1" applyProtection="1">
      <alignment horizontal="left" vertical="center"/>
      <protection locked="0"/>
    </xf>
    <xf numFmtId="1" fontId="12" fillId="0" borderId="8" xfId="3" applyNumberFormat="1" applyFont="1" applyFill="1" applyBorder="1" applyAlignment="1" applyProtection="1">
      <alignment horizontal="left" vertical="center" wrapText="1" indent="1"/>
      <protection locked="0"/>
    </xf>
    <xf numFmtId="1" fontId="12" fillId="0" borderId="8" xfId="3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Fill="1" applyBorder="1" applyAlignment="1" applyProtection="1">
      <alignment horizontal="left"/>
      <protection locked="0"/>
    </xf>
    <xf numFmtId="0" fontId="12" fillId="0" borderId="8" xfId="4" applyFont="1" applyFill="1" applyBorder="1" applyAlignment="1" applyProtection="1">
      <alignment horizontal="left" vertical="top" wrapText="1" indent="2"/>
      <protection locked="0"/>
    </xf>
    <xf numFmtId="0" fontId="5" fillId="0" borderId="8" xfId="0" applyFont="1" applyFill="1" applyBorder="1" applyAlignment="1">
      <alignment horizontal="center" vertical="center"/>
    </xf>
    <xf numFmtId="49" fontId="12" fillId="0" borderId="8" xfId="3" applyNumberFormat="1" applyFont="1" applyFill="1" applyBorder="1" applyAlignment="1" applyProtection="1">
      <alignment horizontal="left" vertical="center"/>
      <protection locked="0"/>
    </xf>
    <xf numFmtId="0" fontId="12" fillId="0" borderId="8" xfId="4" applyFont="1" applyFill="1" applyBorder="1" applyAlignment="1" applyProtection="1">
      <alignment horizontal="left" vertical="top" wrapText="1" indent="1"/>
      <protection locked="0"/>
    </xf>
    <xf numFmtId="49" fontId="6" fillId="0" borderId="8" xfId="3" applyNumberFormat="1" applyFont="1" applyFill="1" applyBorder="1" applyAlignment="1" applyProtection="1">
      <alignment horizontal="left" vertical="top" wrapText="1" indent="2"/>
      <protection locked="0"/>
    </xf>
    <xf numFmtId="49" fontId="10" fillId="0" borderId="8" xfId="3" applyNumberFormat="1" applyFont="1" applyFill="1" applyBorder="1" applyAlignment="1" applyProtection="1">
      <alignment horizontal="left" vertical="center"/>
      <protection locked="0"/>
    </xf>
    <xf numFmtId="166" fontId="7" fillId="0" borderId="8" xfId="1" applyNumberFormat="1" applyFont="1" applyFill="1" applyBorder="1" applyAlignment="1">
      <alignment vertical="center"/>
    </xf>
    <xf numFmtId="1" fontId="7" fillId="0" borderId="8" xfId="3" applyNumberFormat="1" applyFont="1" applyFill="1" applyBorder="1" applyAlignment="1" applyProtection="1">
      <alignment horizontal="left" vertical="center" wrapText="1" indent="1"/>
      <protection locked="0"/>
    </xf>
    <xf numFmtId="167" fontId="17" fillId="0" borderId="8" xfId="1" applyNumberFormat="1" applyFont="1" applyFill="1" applyBorder="1" applyAlignment="1">
      <alignment horizontal="right" vertical="center" indent="1"/>
    </xf>
    <xf numFmtId="1" fontId="12" fillId="0" borderId="8" xfId="3" applyNumberFormat="1" applyFont="1" applyFill="1" applyBorder="1" applyAlignment="1" applyProtection="1">
      <alignment horizontal="left" vertical="center" indent="4"/>
      <protection locked="0"/>
    </xf>
    <xf numFmtId="1" fontId="6" fillId="4" borderId="8" xfId="3" applyNumberFormat="1" applyFont="1" applyFill="1" applyBorder="1" applyAlignment="1" applyProtection="1">
      <alignment horizontal="left" vertical="center" indent="4"/>
      <protection locked="0"/>
    </xf>
    <xf numFmtId="165" fontId="6" fillId="0" borderId="8" xfId="1" applyNumberFormat="1" applyFont="1" applyBorder="1" applyAlignment="1">
      <alignment vertical="center"/>
    </xf>
    <xf numFmtId="1" fontId="12" fillId="4" borderId="8" xfId="3" applyNumberFormat="1" applyFont="1" applyFill="1" applyBorder="1" applyAlignment="1" applyProtection="1">
      <alignment horizontal="left" vertical="center" indent="4"/>
      <protection locked="0"/>
    </xf>
    <xf numFmtId="169" fontId="6" fillId="0" borderId="8" xfId="1" applyNumberFormat="1" applyFont="1" applyBorder="1" applyAlignment="1">
      <alignment vertical="center"/>
    </xf>
    <xf numFmtId="0" fontId="7" fillId="0" borderId="8" xfId="4" applyFont="1" applyFill="1" applyBorder="1" applyAlignment="1" applyProtection="1">
      <alignment horizontal="left" vertical="top" wrapText="1" indent="1"/>
      <protection locked="0"/>
    </xf>
    <xf numFmtId="166" fontId="7" fillId="7" borderId="8" xfId="1" applyNumberFormat="1" applyFont="1" applyFill="1" applyBorder="1" applyAlignment="1">
      <alignment vertical="center"/>
    </xf>
    <xf numFmtId="0" fontId="12" fillId="0" borderId="8" xfId="4" applyFont="1" applyFill="1" applyBorder="1" applyAlignment="1" applyProtection="1">
      <alignment horizontal="left" vertical="top" wrapText="1"/>
      <protection locked="0"/>
    </xf>
    <xf numFmtId="169" fontId="6" fillId="0" borderId="8" xfId="1" applyNumberFormat="1" applyFont="1" applyBorder="1" applyAlignment="1">
      <alignment horizontal="right" vertical="center" indent="1"/>
    </xf>
    <xf numFmtId="49" fontId="7" fillId="7" borderId="9" xfId="3" applyNumberFormat="1" applyFont="1" applyFill="1" applyBorder="1" applyAlignment="1" applyProtection="1">
      <alignment horizontal="left" vertical="center"/>
      <protection locked="0"/>
    </xf>
    <xf numFmtId="49" fontId="7" fillId="7" borderId="9" xfId="3" applyNumberFormat="1" applyFont="1" applyFill="1" applyBorder="1" applyAlignment="1" applyProtection="1">
      <alignment horizontal="left" vertical="center" wrapText="1"/>
      <protection locked="0"/>
    </xf>
    <xf numFmtId="49" fontId="7" fillId="7" borderId="9" xfId="3" applyNumberFormat="1" applyFont="1" applyFill="1" applyBorder="1" applyAlignment="1" applyProtection="1">
      <alignment horizontal="center" vertical="center" wrapText="1"/>
      <protection locked="0"/>
    </xf>
    <xf numFmtId="167" fontId="7" fillId="7" borderId="9" xfId="1" applyNumberFormat="1" applyFont="1" applyFill="1" applyBorder="1" applyAlignment="1">
      <alignment horizontal="right" vertical="center" indent="1"/>
    </xf>
    <xf numFmtId="0" fontId="6" fillId="0" borderId="0" xfId="3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67" fontId="6" fillId="0" borderId="0" xfId="0" applyNumberFormat="1" applyFont="1" applyFill="1" applyAlignment="1" applyProtection="1">
      <alignment horizontal="right" vertical="center" indent="1"/>
      <protection locked="0"/>
    </xf>
    <xf numFmtId="167" fontId="6" fillId="0" borderId="0" xfId="3" applyNumberFormat="1" applyFont="1" applyFill="1" applyAlignment="1" applyProtection="1">
      <alignment horizontal="right" vertical="center" indent="1"/>
      <protection locked="0"/>
    </xf>
    <xf numFmtId="1" fontId="7" fillId="0" borderId="0" xfId="2" applyNumberFormat="1" applyFont="1" applyFill="1" applyBorder="1" applyAlignment="1" applyProtection="1">
      <alignment horizontal="left" vertical="center"/>
      <protection locked="0"/>
    </xf>
    <xf numFmtId="1" fontId="7" fillId="0" borderId="0" xfId="3" applyNumberFormat="1" applyFont="1" applyFill="1" applyBorder="1" applyAlignment="1" applyProtection="1">
      <alignment horizontal="center" vertical="center" wrapText="1"/>
      <protection locked="0"/>
    </xf>
    <xf numFmtId="167" fontId="7" fillId="0" borderId="0" xfId="3" applyNumberFormat="1" applyFont="1" applyFill="1" applyBorder="1" applyAlignment="1" applyProtection="1">
      <alignment horizontal="right" vertical="center" wrapText="1" indent="1"/>
      <protection locked="0"/>
    </xf>
    <xf numFmtId="170" fontId="6" fillId="0" borderId="0" xfId="3" applyNumberFormat="1" applyFont="1" applyFill="1" applyAlignment="1" applyProtection="1">
      <alignment horizontal="right" vertical="center" indent="1"/>
      <protection locked="0"/>
    </xf>
    <xf numFmtId="167" fontId="7" fillId="0" borderId="0" xfId="3" applyNumberFormat="1" applyFont="1" applyFill="1" applyAlignment="1" applyProtection="1">
      <alignment horizontal="right" vertical="center" indent="1"/>
      <protection locked="0"/>
    </xf>
    <xf numFmtId="1" fontId="7" fillId="0" borderId="0" xfId="3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167" fontId="6" fillId="0" borderId="0" xfId="0" applyNumberFormat="1" applyFont="1" applyAlignment="1" applyProtection="1">
      <alignment horizontal="right" vertical="center" indent="1"/>
      <protection locked="0"/>
    </xf>
    <xf numFmtId="167" fontId="6" fillId="0" borderId="0" xfId="3" applyNumberFormat="1" applyFont="1" applyAlignment="1" applyProtection="1">
      <alignment horizontal="right" vertical="center" indent="1"/>
      <protection locked="0"/>
    </xf>
    <xf numFmtId="167" fontId="7" fillId="0" borderId="0" xfId="3" applyNumberFormat="1" applyFont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167" fontId="6" fillId="0" borderId="0" xfId="1" applyNumberFormat="1" applyFont="1" applyFill="1" applyAlignment="1" applyProtection="1">
      <alignment horizontal="right" vertical="center" indent="1"/>
      <protection locked="0"/>
    </xf>
    <xf numFmtId="1" fontId="6" fillId="0" borderId="8" xfId="3" applyNumberFormat="1" applyFont="1" applyFill="1" applyBorder="1" applyAlignment="1" applyProtection="1">
      <alignment horizontal="left" vertical="center" wrapText="1" indent="2"/>
      <protection locked="0"/>
    </xf>
    <xf numFmtId="0" fontId="6" fillId="0" borderId="0" xfId="0" applyFont="1" applyFill="1" applyAlignment="1" applyProtection="1">
      <alignment vertical="center"/>
      <protection locked="0"/>
    </xf>
    <xf numFmtId="2" fontId="6" fillId="0" borderId="0" xfId="0" applyNumberFormat="1" applyFont="1" applyFill="1" applyAlignment="1" applyProtection="1">
      <alignment vertical="center"/>
      <protection locked="0"/>
    </xf>
    <xf numFmtId="1" fontId="6" fillId="0" borderId="0" xfId="0" applyNumberFormat="1" applyFont="1" applyFill="1" applyAlignment="1" applyProtection="1">
      <alignment vertical="center"/>
      <protection locked="0"/>
    </xf>
    <xf numFmtId="2" fontId="6" fillId="0" borderId="0" xfId="0" applyNumberFormat="1" applyFont="1" applyAlignment="1" applyProtection="1">
      <alignment vertical="center"/>
      <protection locked="0"/>
    </xf>
    <xf numFmtId="1" fontId="6" fillId="0" borderId="0" xfId="0" applyNumberFormat="1" applyFont="1" applyAlignment="1" applyProtection="1">
      <alignment vertical="center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1" fontId="7" fillId="0" borderId="0" xfId="3" applyNumberFormat="1" applyFont="1" applyFill="1" applyBorder="1" applyAlignment="1" applyProtection="1">
      <alignment horizontal="left" vertical="center" wrapText="1"/>
      <protection locked="0"/>
    </xf>
    <xf numFmtId="2" fontId="7" fillId="0" borderId="0" xfId="3" applyNumberFormat="1" applyFont="1" applyFill="1" applyBorder="1" applyAlignment="1" applyProtection="1">
      <alignment horizontal="left" vertical="center" wrapText="1"/>
      <protection locked="0"/>
    </xf>
    <xf numFmtId="1" fontId="6" fillId="0" borderId="0" xfId="3" applyNumberFormat="1" applyFont="1" applyFill="1" applyAlignment="1" applyProtection="1">
      <alignment horizontal="center" vertical="center"/>
      <protection locked="0"/>
    </xf>
    <xf numFmtId="2" fontId="6" fillId="0" borderId="0" xfId="3" applyNumberFormat="1" applyFont="1" applyFill="1" applyAlignment="1" applyProtection="1">
      <alignment horizontal="center" vertical="center"/>
      <protection locked="0"/>
    </xf>
    <xf numFmtId="1" fontId="7" fillId="0" borderId="6" xfId="3" applyNumberFormat="1" applyFont="1" applyFill="1" applyBorder="1" applyAlignment="1" applyProtection="1">
      <alignment horizontal="center" vertical="center" wrapText="1"/>
      <protection locked="0"/>
    </xf>
    <xf numFmtId="167" fontId="7" fillId="8" borderId="8" xfId="1" applyNumberFormat="1" applyFont="1" applyFill="1" applyBorder="1" applyAlignment="1">
      <alignment horizontal="right" vertical="center" indent="1"/>
    </xf>
    <xf numFmtId="167" fontId="6" fillId="8" borderId="8" xfId="1" applyNumberFormat="1" applyFont="1" applyFill="1" applyBorder="1" applyAlignment="1">
      <alignment horizontal="right" vertical="center" indent="1"/>
    </xf>
    <xf numFmtId="167" fontId="7" fillId="10" borderId="8" xfId="1" applyNumberFormat="1" applyFont="1" applyFill="1" applyBorder="1" applyAlignment="1">
      <alignment horizontal="right" vertical="center" indent="1"/>
    </xf>
    <xf numFmtId="2" fontId="20" fillId="0" borderId="0" xfId="5" applyNumberFormat="1" applyFont="1"/>
    <xf numFmtId="0" fontId="21" fillId="0" borderId="6" xfId="5" applyFont="1" applyBorder="1"/>
    <xf numFmtId="0" fontId="21" fillId="11" borderId="6" xfId="5" applyFont="1" applyFill="1" applyBorder="1"/>
    <xf numFmtId="0" fontId="21" fillId="10" borderId="6" xfId="5" applyFont="1" applyFill="1" applyBorder="1"/>
    <xf numFmtId="0" fontId="21" fillId="0" borderId="6" xfId="5" applyFont="1" applyBorder="1" applyAlignment="1">
      <alignment horizontal="center" vertical="center"/>
    </xf>
    <xf numFmtId="0" fontId="40" fillId="0" borderId="6" xfId="85" applyFont="1" applyBorder="1" applyAlignment="1">
      <alignment horizontal="center" vertical="center" wrapText="1"/>
    </xf>
    <xf numFmtId="0" fontId="40" fillId="10" borderId="6" xfId="85" applyFont="1" applyFill="1" applyBorder="1" applyAlignment="1">
      <alignment horizontal="center" vertical="center" wrapText="1"/>
    </xf>
    <xf numFmtId="0" fontId="40" fillId="10" borderId="6" xfId="85" applyFont="1" applyFill="1" applyBorder="1" applyAlignment="1">
      <alignment horizontal="center" vertical="center"/>
    </xf>
    <xf numFmtId="1" fontId="40" fillId="10" borderId="6" xfId="85" applyNumberFormat="1" applyFont="1" applyFill="1" applyBorder="1" applyAlignment="1">
      <alignment horizontal="center" vertical="center"/>
    </xf>
    <xf numFmtId="172" fontId="40" fillId="8" borderId="6" xfId="85" applyNumberFormat="1" applyFont="1" applyFill="1" applyBorder="1" applyAlignment="1">
      <alignment horizontal="center" vertical="center"/>
    </xf>
    <xf numFmtId="2" fontId="40" fillId="10" borderId="6" xfId="85" applyNumberFormat="1" applyFont="1" applyFill="1" applyBorder="1" applyAlignment="1">
      <alignment horizontal="center" vertical="center"/>
    </xf>
    <xf numFmtId="172" fontId="40" fillId="10" borderId="6" xfId="85" applyNumberFormat="1" applyFont="1" applyFill="1" applyBorder="1" applyAlignment="1">
      <alignment horizontal="center" vertical="center"/>
    </xf>
    <xf numFmtId="2" fontId="40" fillId="10" borderId="6" xfId="85" applyNumberFormat="1" applyFont="1" applyFill="1" applyBorder="1" applyAlignment="1">
      <alignment horizontal="center" vertical="center" wrapText="1"/>
    </xf>
    <xf numFmtId="1" fontId="40" fillId="10" borderId="6" xfId="85" applyNumberFormat="1" applyFont="1" applyFill="1" applyBorder="1" applyAlignment="1">
      <alignment horizontal="center"/>
    </xf>
    <xf numFmtId="2" fontId="40" fillId="10" borderId="6" xfId="85" applyNumberFormat="1" applyFont="1" applyFill="1" applyBorder="1" applyAlignment="1">
      <alignment horizontal="center"/>
    </xf>
    <xf numFmtId="16" fontId="40" fillId="10" borderId="6" xfId="85" applyNumberFormat="1" applyFont="1" applyFill="1" applyBorder="1" applyAlignment="1">
      <alignment horizontal="center" vertical="center"/>
    </xf>
    <xf numFmtId="0" fontId="41" fillId="10" borderId="6" xfId="85" applyFont="1" applyFill="1" applyBorder="1" applyAlignment="1">
      <alignment horizontal="center"/>
    </xf>
    <xf numFmtId="0" fontId="41" fillId="0" borderId="0" xfId="85" applyFont="1"/>
    <xf numFmtId="172" fontId="39" fillId="10" borderId="6" xfId="85" applyNumberFormat="1" applyFont="1" applyFill="1" applyBorder="1" applyAlignment="1">
      <alignment horizontal="center" vertical="center"/>
    </xf>
    <xf numFmtId="0" fontId="39" fillId="10" borderId="6" xfId="85" applyFont="1" applyFill="1" applyBorder="1" applyAlignment="1">
      <alignment vertical="center" wrapText="1"/>
    </xf>
    <xf numFmtId="0" fontId="39" fillId="10" borderId="6" xfId="85" applyFont="1" applyFill="1" applyBorder="1" applyAlignment="1">
      <alignment horizontal="center" vertical="center"/>
    </xf>
    <xf numFmtId="1" fontId="39" fillId="10" borderId="6" xfId="85" applyNumberFormat="1" applyFont="1" applyFill="1" applyBorder="1" applyAlignment="1">
      <alignment horizontal="center" vertical="center"/>
    </xf>
    <xf numFmtId="16" fontId="39" fillId="10" borderId="6" xfId="85" applyNumberFormat="1" applyFont="1" applyFill="1" applyBorder="1" applyAlignment="1">
      <alignment horizontal="left" vertical="center"/>
    </xf>
    <xf numFmtId="0" fontId="41" fillId="10" borderId="6" xfId="85" applyFont="1" applyFill="1" applyBorder="1" applyAlignment="1">
      <alignment horizontal="center" vertical="center" wrapText="1"/>
    </xf>
    <xf numFmtId="2" fontId="41" fillId="10" borderId="6" xfId="85" applyNumberFormat="1" applyFont="1" applyFill="1" applyBorder="1" applyAlignment="1">
      <alignment horizontal="center" vertical="center" wrapText="1"/>
    </xf>
    <xf numFmtId="0" fontId="40" fillId="10" borderId="4" xfId="85" applyFont="1" applyFill="1" applyBorder="1" applyAlignment="1">
      <alignment horizontal="center" vertical="center"/>
    </xf>
    <xf numFmtId="0" fontId="40" fillId="10" borderId="20" xfId="85" applyFont="1" applyFill="1" applyBorder="1" applyAlignment="1">
      <alignment horizontal="center" vertical="center"/>
    </xf>
    <xf numFmtId="0" fontId="40" fillId="0" borderId="20" xfId="85" applyFont="1" applyBorder="1" applyAlignment="1">
      <alignment horizontal="center" vertical="center"/>
    </xf>
    <xf numFmtId="2" fontId="40" fillId="0" borderId="6" xfId="85" applyNumberFormat="1" applyFont="1" applyBorder="1" applyAlignment="1">
      <alignment horizontal="center"/>
    </xf>
    <xf numFmtId="1" fontId="40" fillId="8" borderId="6" xfId="85" applyNumberFormat="1" applyFont="1" applyFill="1" applyBorder="1" applyAlignment="1">
      <alignment horizontal="center" vertical="center"/>
    </xf>
    <xf numFmtId="1" fontId="39" fillId="10" borderId="6" xfId="85" applyNumberFormat="1" applyFont="1" applyFill="1" applyBorder="1" applyAlignment="1">
      <alignment horizontal="center"/>
    </xf>
    <xf numFmtId="2" fontId="42" fillId="0" borderId="0" xfId="85" applyNumberFormat="1" applyFont="1"/>
    <xf numFmtId="0" fontId="41" fillId="9" borderId="6" xfId="85" applyFont="1" applyFill="1" applyBorder="1"/>
    <xf numFmtId="0" fontId="41" fillId="9" borderId="0" xfId="85" applyFont="1" applyFill="1"/>
    <xf numFmtId="0" fontId="42" fillId="0" borderId="6" xfId="85" applyFont="1" applyBorder="1"/>
    <xf numFmtId="0" fontId="42" fillId="0" borderId="6" xfId="85" applyFont="1" applyBorder="1" applyAlignment="1">
      <alignment horizontal="center"/>
    </xf>
    <xf numFmtId="0" fontId="41" fillId="0" borderId="6" xfId="85" applyFont="1" applyBorder="1"/>
    <xf numFmtId="172" fontId="41" fillId="0" borderId="6" xfId="85" applyNumberFormat="1" applyFont="1" applyBorder="1"/>
    <xf numFmtId="1" fontId="41" fillId="0" borderId="6" xfId="85" applyNumberFormat="1" applyFont="1" applyBorder="1" applyAlignment="1">
      <alignment horizontal="center"/>
    </xf>
    <xf numFmtId="172" fontId="41" fillId="0" borderId="6" xfId="85" applyNumberFormat="1" applyFont="1" applyBorder="1" applyAlignment="1">
      <alignment horizontal="center"/>
    </xf>
    <xf numFmtId="1" fontId="41" fillId="0" borderId="6" xfId="85" applyNumberFormat="1" applyFont="1" applyBorder="1"/>
    <xf numFmtId="173" fontId="41" fillId="0" borderId="6" xfId="85" applyNumberFormat="1" applyFont="1" applyBorder="1"/>
    <xf numFmtId="2" fontId="39" fillId="10" borderId="6" xfId="85" applyNumberFormat="1" applyFont="1" applyFill="1" applyBorder="1" applyAlignment="1">
      <alignment horizontal="center" vertical="center" wrapText="1"/>
    </xf>
    <xf numFmtId="0" fontId="5" fillId="0" borderId="0" xfId="5" applyFont="1"/>
    <xf numFmtId="0" fontId="5" fillId="0" borderId="0" xfId="5" applyFont="1" applyFill="1" applyAlignment="1" applyProtection="1">
      <alignment horizontal="left" vertical="center"/>
      <protection locked="0"/>
    </xf>
    <xf numFmtId="0" fontId="5" fillId="0" borderId="0" xfId="5" applyFont="1" applyFill="1" applyAlignment="1" applyProtection="1">
      <alignment horizontal="center" vertical="center"/>
      <protection locked="0"/>
    </xf>
    <xf numFmtId="0" fontId="5" fillId="0" borderId="0" xfId="5" applyFont="1" applyFill="1" applyAlignment="1" applyProtection="1">
      <alignment vertical="center"/>
      <protection locked="0"/>
    </xf>
    <xf numFmtId="0" fontId="5" fillId="0" borderId="0" xfId="3" applyFont="1" applyFill="1" applyAlignment="1" applyProtection="1">
      <alignment horizontal="center" vertical="center"/>
      <protection locked="0"/>
    </xf>
    <xf numFmtId="0" fontId="43" fillId="0" borderId="0" xfId="3" applyFont="1" applyFill="1" applyAlignment="1" applyProtection="1">
      <alignment horizontal="center" vertical="center"/>
      <protection locked="0"/>
    </xf>
    <xf numFmtId="49" fontId="5" fillId="11" borderId="6" xfId="5" applyNumberFormat="1" applyFont="1" applyFill="1" applyBorder="1" applyAlignment="1" applyProtection="1">
      <alignment horizontal="left" vertical="center" wrapText="1"/>
      <protection locked="0"/>
    </xf>
    <xf numFmtId="0" fontId="5" fillId="11" borderId="6" xfId="5" applyFont="1" applyFill="1" applyBorder="1" applyAlignment="1" applyProtection="1">
      <alignment horizontal="center" vertical="center"/>
      <protection locked="0"/>
    </xf>
    <xf numFmtId="0" fontId="5" fillId="11" borderId="2" xfId="5" applyFont="1" applyFill="1" applyBorder="1" applyAlignment="1" applyProtection="1">
      <alignment horizontal="center" vertical="center"/>
      <protection locked="0"/>
    </xf>
    <xf numFmtId="0" fontId="5" fillId="11" borderId="0" xfId="3" applyFont="1" applyFill="1" applyAlignment="1" applyProtection="1">
      <alignment horizontal="center" vertical="center"/>
      <protection locked="0"/>
    </xf>
    <xf numFmtId="0" fontId="43" fillId="11" borderId="6" xfId="3" applyFont="1" applyFill="1" applyBorder="1" applyAlignment="1" applyProtection="1">
      <alignment horizontal="center" vertical="center"/>
      <protection locked="0"/>
    </xf>
    <xf numFmtId="0" fontId="5" fillId="11" borderId="6" xfId="3" applyFont="1" applyFill="1" applyBorder="1" applyAlignment="1" applyProtection="1">
      <alignment horizontal="center" vertical="center" wrapText="1"/>
      <protection locked="0"/>
    </xf>
    <xf numFmtId="49" fontId="5" fillId="0" borderId="6" xfId="5" applyNumberFormat="1" applyFont="1" applyFill="1" applyBorder="1" applyAlignment="1" applyProtection="1">
      <alignment horizontal="left" vertical="center" wrapText="1"/>
      <protection locked="0"/>
    </xf>
    <xf numFmtId="0" fontId="5" fillId="0" borderId="6" xfId="5" applyFont="1" applyFill="1" applyBorder="1" applyAlignment="1" applyProtection="1">
      <alignment horizontal="center" vertical="center"/>
      <protection locked="0"/>
    </xf>
    <xf numFmtId="2" fontId="5" fillId="0" borderId="6" xfId="5" applyNumberFormat="1" applyFont="1" applyFill="1" applyBorder="1" applyAlignment="1" applyProtection="1">
      <alignment horizontal="center" vertical="center" shrinkToFit="1"/>
      <protection locked="0"/>
    </xf>
    <xf numFmtId="172" fontId="21" fillId="0" borderId="6" xfId="3" applyNumberFormat="1" applyFont="1" applyFill="1" applyBorder="1" applyAlignment="1" applyProtection="1">
      <alignment horizontal="center" vertical="center"/>
      <protection locked="0"/>
    </xf>
    <xf numFmtId="172" fontId="5" fillId="0" borderId="6" xfId="3" applyNumberFormat="1" applyFont="1" applyFill="1" applyBorder="1" applyAlignment="1" applyProtection="1">
      <alignment horizontal="center" vertical="center"/>
      <protection locked="0"/>
    </xf>
    <xf numFmtId="49" fontId="5" fillId="10" borderId="6" xfId="5" applyNumberFormat="1" applyFont="1" applyFill="1" applyBorder="1" applyAlignment="1" applyProtection="1">
      <alignment horizontal="left" vertical="center" wrapText="1"/>
      <protection locked="0"/>
    </xf>
    <xf numFmtId="2" fontId="21" fillId="0" borderId="6" xfId="5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5" applyNumberFormat="1" applyFont="1" applyFill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21" fillId="0" borderId="6" xfId="3" applyFont="1" applyFill="1" applyBorder="1" applyAlignment="1" applyProtection="1">
      <alignment horizontal="center" vertical="center"/>
      <protection locked="0"/>
    </xf>
    <xf numFmtId="0" fontId="5" fillId="0" borderId="6" xfId="3" applyFont="1" applyFill="1" applyBorder="1" applyAlignment="1" applyProtection="1">
      <alignment horizontal="center" vertical="center"/>
      <protection locked="0"/>
    </xf>
    <xf numFmtId="0" fontId="5" fillId="11" borderId="0" xfId="3" applyFont="1" applyFill="1" applyBorder="1" applyAlignment="1" applyProtection="1">
      <alignment horizontal="center" vertical="center"/>
      <protection locked="0"/>
    </xf>
    <xf numFmtId="0" fontId="5" fillId="10" borderId="6" xfId="3" applyFont="1" applyFill="1" applyBorder="1" applyAlignment="1" applyProtection="1">
      <alignment horizontal="center" vertical="center"/>
      <protection locked="0"/>
    </xf>
    <xf numFmtId="0" fontId="5" fillId="10" borderId="6" xfId="5" applyFont="1" applyFill="1" applyBorder="1" applyAlignment="1" applyProtection="1">
      <alignment horizontal="center" vertical="center"/>
      <protection locked="0"/>
    </xf>
    <xf numFmtId="172" fontId="5" fillId="0" borderId="6" xfId="5" applyNumberFormat="1" applyFont="1" applyFill="1" applyBorder="1" applyAlignment="1" applyProtection="1">
      <alignment horizontal="center" vertical="center"/>
      <protection locked="0"/>
    </xf>
    <xf numFmtId="1" fontId="21" fillId="10" borderId="6" xfId="3" applyNumberFormat="1" applyFont="1" applyFill="1" applyBorder="1" applyAlignment="1" applyProtection="1">
      <alignment horizontal="center" vertical="center"/>
      <protection locked="0"/>
    </xf>
    <xf numFmtId="0" fontId="21" fillId="10" borderId="6" xfId="3" applyFont="1" applyFill="1" applyBorder="1" applyAlignment="1" applyProtection="1">
      <alignment horizontal="center" vertical="center"/>
      <protection locked="0"/>
    </xf>
    <xf numFmtId="49" fontId="5" fillId="8" borderId="6" xfId="5" applyNumberFormat="1" applyFont="1" applyFill="1" applyBorder="1" applyAlignment="1" applyProtection="1">
      <alignment horizontal="left" vertical="center" wrapText="1"/>
      <protection locked="0"/>
    </xf>
    <xf numFmtId="0" fontId="5" fillId="8" borderId="6" xfId="5" applyFont="1" applyFill="1" applyBorder="1" applyAlignment="1" applyProtection="1">
      <alignment horizontal="center" vertical="center"/>
      <protection locked="0"/>
    </xf>
    <xf numFmtId="172" fontId="5" fillId="8" borderId="6" xfId="5" applyNumberFormat="1" applyFont="1" applyFill="1" applyBorder="1" applyAlignment="1" applyProtection="1">
      <alignment horizontal="center" vertical="center"/>
      <protection locked="0"/>
    </xf>
    <xf numFmtId="0" fontId="21" fillId="8" borderId="6" xfId="3" applyFont="1" applyFill="1" applyBorder="1" applyAlignment="1" applyProtection="1">
      <alignment horizontal="center" vertical="center"/>
      <protection locked="0"/>
    </xf>
    <xf numFmtId="172" fontId="5" fillId="8" borderId="6" xfId="3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49" fontId="5" fillId="0" borderId="0" xfId="5" applyNumberFormat="1" applyFont="1" applyAlignment="1">
      <alignment wrapText="1"/>
    </xf>
    <xf numFmtId="49" fontId="5" fillId="0" borderId="6" xfId="5" applyNumberFormat="1" applyFont="1" applyBorder="1" applyAlignment="1">
      <alignment wrapText="1"/>
    </xf>
    <xf numFmtId="0" fontId="5" fillId="11" borderId="0" xfId="5" applyFont="1" applyFill="1"/>
    <xf numFmtId="172" fontId="5" fillId="11" borderId="6" xfId="3" applyNumberFormat="1" applyFont="1" applyFill="1" applyBorder="1" applyAlignment="1" applyProtection="1">
      <alignment horizontal="center" vertical="center"/>
      <protection locked="0"/>
    </xf>
    <xf numFmtId="0" fontId="5" fillId="10" borderId="2" xfId="5" applyFont="1" applyFill="1" applyBorder="1" applyAlignment="1" applyProtection="1">
      <alignment horizontal="center" vertical="center"/>
      <protection locked="0"/>
    </xf>
    <xf numFmtId="0" fontId="5" fillId="10" borderId="0" xfId="5" applyFont="1" applyFill="1"/>
    <xf numFmtId="172" fontId="5" fillId="10" borderId="6" xfId="3" applyNumberFormat="1" applyFont="1" applyFill="1" applyBorder="1" applyAlignment="1" applyProtection="1">
      <alignment horizontal="center" vertical="center"/>
      <protection locked="0"/>
    </xf>
    <xf numFmtId="1" fontId="44" fillId="0" borderId="0" xfId="3" applyNumberFormat="1" applyFont="1" applyFill="1" applyBorder="1" applyAlignment="1" applyProtection="1">
      <alignment horizontal="center" vertical="center"/>
      <protection locked="0"/>
    </xf>
    <xf numFmtId="0" fontId="5" fillId="0" borderId="6" xfId="5" applyFont="1" applyBorder="1" applyAlignment="1">
      <alignment vertical="center"/>
    </xf>
    <xf numFmtId="0" fontId="5" fillId="0" borderId="6" xfId="5" applyFont="1" applyBorder="1" applyAlignment="1">
      <alignment horizontal="center" vertical="center"/>
    </xf>
    <xf numFmtId="2" fontId="5" fillId="0" borderId="6" xfId="5" applyNumberFormat="1" applyFont="1" applyBorder="1" applyAlignment="1">
      <alignment horizontal="center" vertical="center"/>
    </xf>
    <xf numFmtId="1" fontId="21" fillId="0" borderId="6" xfId="3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41" fillId="10" borderId="6" xfId="5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6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0" fontId="45" fillId="0" borderId="6" xfId="0" applyFont="1" applyBorder="1" applyAlignment="1">
      <alignment horizontal="center"/>
    </xf>
    <xf numFmtId="0" fontId="45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/>
    <xf numFmtId="0" fontId="45" fillId="0" borderId="0" xfId="0" applyFont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47" fillId="35" borderId="6" xfId="0" applyFont="1" applyFill="1" applyBorder="1" applyAlignment="1">
      <alignment vertical="top" wrapText="1"/>
    </xf>
    <xf numFmtId="1" fontId="47" fillId="35" borderId="6" xfId="0" applyNumberFormat="1" applyFont="1" applyFill="1" applyBorder="1" applyAlignment="1">
      <alignment horizontal="center" vertical="top" wrapText="1"/>
    </xf>
    <xf numFmtId="1" fontId="45" fillId="0" borderId="0" xfId="0" applyNumberFormat="1" applyFont="1" applyAlignment="1">
      <alignment horizontal="center"/>
    </xf>
    <xf numFmtId="0" fontId="47" fillId="35" borderId="6" xfId="0" applyFont="1" applyFill="1" applyBorder="1" applyAlignment="1">
      <alignment horizontal="center" vertical="top" wrapText="1"/>
    </xf>
    <xf numFmtId="0" fontId="47" fillId="35" borderId="6" xfId="0" applyFont="1" applyFill="1" applyBorder="1" applyAlignment="1">
      <alignment horizontal="center" vertical="center" wrapText="1"/>
    </xf>
    <xf numFmtId="174" fontId="47" fillId="35" borderId="6" xfId="0" applyNumberFormat="1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1" fontId="47" fillId="0" borderId="6" xfId="0" applyNumberFormat="1" applyFont="1" applyFill="1" applyBorder="1" applyAlignment="1">
      <alignment horizontal="center" vertical="center" wrapText="1"/>
    </xf>
    <xf numFmtId="0" fontId="48" fillId="35" borderId="6" xfId="0" applyFont="1" applyFill="1" applyBorder="1" applyAlignment="1">
      <alignment horizontal="center" vertical="top" wrapText="1"/>
    </xf>
    <xf numFmtId="174" fontId="48" fillId="35" borderId="6" xfId="0" applyNumberFormat="1" applyFont="1" applyFill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1" fontId="46" fillId="0" borderId="6" xfId="0" applyNumberFormat="1" applyFont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40" fillId="0" borderId="6" xfId="85" applyFont="1" applyBorder="1" applyAlignment="1">
      <alignment horizontal="center" vertical="center" wrapText="1"/>
    </xf>
    <xf numFmtId="0" fontId="42" fillId="0" borderId="2" xfId="85" applyFont="1" applyBorder="1" applyAlignment="1">
      <alignment horizontal="center" vertical="center"/>
    </xf>
    <xf numFmtId="0" fontId="42" fillId="0" borderId="3" xfId="85" applyFont="1" applyBorder="1" applyAlignment="1">
      <alignment horizontal="center" vertical="center"/>
    </xf>
    <xf numFmtId="0" fontId="42" fillId="0" borderId="4" xfId="85" applyFont="1" applyBorder="1" applyAlignment="1">
      <alignment horizontal="center" vertical="center"/>
    </xf>
    <xf numFmtId="0" fontId="39" fillId="0" borderId="6" xfId="85" applyFont="1" applyBorder="1" applyAlignment="1">
      <alignment horizontal="center" vertical="center"/>
    </xf>
    <xf numFmtId="0" fontId="40" fillId="0" borderId="6" xfId="85" applyFont="1" applyBorder="1" applyAlignment="1">
      <alignment horizontal="center" vertical="center"/>
    </xf>
    <xf numFmtId="0" fontId="40" fillId="0" borderId="1" xfId="85" applyFont="1" applyBorder="1" applyAlignment="1">
      <alignment horizontal="center" vertical="center" wrapText="1"/>
    </xf>
    <xf numFmtId="0" fontId="40" fillId="0" borderId="5" xfId="85" applyFont="1" applyBorder="1" applyAlignment="1">
      <alignment horizontal="center" vertical="center" wrapText="1"/>
    </xf>
    <xf numFmtId="0" fontId="40" fillId="8" borderId="1" xfId="85" applyFont="1" applyFill="1" applyBorder="1" applyAlignment="1">
      <alignment horizontal="center" vertical="center" wrapText="1"/>
    </xf>
    <xf numFmtId="0" fontId="40" fillId="8" borderId="5" xfId="85" applyFont="1" applyFill="1" applyBorder="1" applyAlignment="1">
      <alignment horizontal="center" vertical="center" wrapText="1"/>
    </xf>
    <xf numFmtId="1" fontId="44" fillId="0" borderId="10" xfId="3" applyNumberFormat="1" applyFont="1" applyFill="1" applyBorder="1" applyAlignment="1" applyProtection="1">
      <alignment horizontal="left" vertical="center" wrapText="1"/>
      <protection locked="0"/>
    </xf>
    <xf numFmtId="1" fontId="4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5" applyFont="1" applyAlignment="1">
      <alignment horizontal="center"/>
    </xf>
    <xf numFmtId="0" fontId="5" fillId="10" borderId="2" xfId="5" applyFont="1" applyFill="1" applyBorder="1" applyAlignment="1" applyProtection="1">
      <alignment horizontal="center" vertical="center"/>
      <protection locked="0"/>
    </xf>
    <xf numFmtId="0" fontId="5" fillId="10" borderId="4" xfId="5" applyFont="1" applyFill="1" applyBorder="1" applyAlignment="1" applyProtection="1">
      <alignment horizontal="center" vertical="center"/>
      <protection locked="0"/>
    </xf>
    <xf numFmtId="49" fontId="44" fillId="0" borderId="10" xfId="3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3" applyNumberFormat="1" applyFont="1" applyFill="1" applyBorder="1" applyAlignment="1" applyProtection="1">
      <alignment horizontal="center" vertical="center" wrapText="1"/>
      <protection locked="0"/>
    </xf>
    <xf numFmtId="1" fontId="41" fillId="34" borderId="2" xfId="5" applyNumberFormat="1" applyFont="1" applyFill="1" applyBorder="1" applyAlignment="1" applyProtection="1">
      <alignment horizontal="center" vertical="center"/>
      <protection locked="0"/>
    </xf>
    <xf numFmtId="1" fontId="41" fillId="34" borderId="4" xfId="5" applyNumberFormat="1" applyFont="1" applyFill="1" applyBorder="1" applyAlignment="1" applyProtection="1">
      <alignment horizontal="center" vertical="center"/>
      <protection locked="0"/>
    </xf>
    <xf numFmtId="1" fontId="44" fillId="0" borderId="10" xfId="3" applyNumberFormat="1" applyFont="1" applyFill="1" applyBorder="1" applyAlignment="1" applyProtection="1">
      <alignment horizontal="center" vertical="center"/>
      <protection locked="0"/>
    </xf>
    <xf numFmtId="1" fontId="44" fillId="0" borderId="0" xfId="3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0" borderId="2" xfId="3" applyFont="1" applyFill="1" applyBorder="1" applyAlignment="1" applyProtection="1">
      <alignment horizontal="center" vertical="center" wrapText="1"/>
      <protection locked="0"/>
    </xf>
    <xf numFmtId="0" fontId="7" fillId="0" borderId="3" xfId="3" applyFont="1" applyFill="1" applyBorder="1" applyAlignment="1" applyProtection="1">
      <alignment horizontal="center" vertical="center" wrapText="1"/>
      <protection locked="0"/>
    </xf>
    <xf numFmtId="0" fontId="7" fillId="0" borderId="4" xfId="3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4" fillId="0" borderId="0" xfId="3" applyFont="1" applyAlignment="1" applyProtection="1">
      <alignment horizontal="center" vertical="center" wrapText="1"/>
      <protection locked="0"/>
    </xf>
    <xf numFmtId="1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1" fontId="7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0" fontId="7" fillId="0" borderId="5" xfId="3" applyFont="1" applyFill="1" applyBorder="1" applyAlignment="1" applyProtection="1">
      <alignment horizontal="center" vertical="center" wrapText="1"/>
      <protection locked="0"/>
    </xf>
  </cellXfs>
  <cellStyles count="115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Акцент1 2" xfId="68"/>
    <cellStyle name="Акцент2 2" xfId="69"/>
    <cellStyle name="Акцент3 2" xfId="70"/>
    <cellStyle name="Акцент4 2" xfId="71"/>
    <cellStyle name="Акцент5 2" xfId="72"/>
    <cellStyle name="Акцент6 2" xfId="73"/>
    <cellStyle name="Ввод  2" xfId="74"/>
    <cellStyle name="Вывод 2" xfId="75"/>
    <cellStyle name="Вычисление 2" xfId="76"/>
    <cellStyle name="Денежный" xfId="2" builtinId="4"/>
    <cellStyle name="Денежный 2" xfId="6"/>
    <cellStyle name="Заголовок 1 2" xfId="77"/>
    <cellStyle name="Заголовок 2 2" xfId="78"/>
    <cellStyle name="Заголовок 3 2" xfId="79"/>
    <cellStyle name="Заголовок 4 2" xfId="80"/>
    <cellStyle name="Итог 2" xfId="81"/>
    <cellStyle name="Контрольная ячейка 2" xfId="82"/>
    <cellStyle name="Название 2" xfId="83"/>
    <cellStyle name="Нейтральный 2" xfId="84"/>
    <cellStyle name="Обычный" xfId="0" builtinId="0"/>
    <cellStyle name="Обычный 10" xfId="7"/>
    <cellStyle name="Обычный 10 2" xfId="85"/>
    <cellStyle name="Обычный 11" xfId="8"/>
    <cellStyle name="Обычный 11 2" xfId="86"/>
    <cellStyle name="Обычный 12" xfId="9"/>
    <cellStyle name="Обычный 12 2" xfId="87"/>
    <cellStyle name="Обычный 13" xfId="10"/>
    <cellStyle name="Обычный 13 2" xfId="88"/>
    <cellStyle name="Обычный 14" xfId="11"/>
    <cellStyle name="Обычный 15" xfId="12"/>
    <cellStyle name="Обычный 16" xfId="13"/>
    <cellStyle name="Обычный 17" xfId="14"/>
    <cellStyle name="Обычный 17 2" xfId="89"/>
    <cellStyle name="Обычный 18" xfId="15"/>
    <cellStyle name="Обычный 19" xfId="16"/>
    <cellStyle name="Обычный 2" xfId="17"/>
    <cellStyle name="Обычный 2 2" xfId="18"/>
    <cellStyle name="Обычный 2 3" xfId="19"/>
    <cellStyle name="Обычный 2 3 2" xfId="90"/>
    <cellStyle name="Обычный 2 4" xfId="20"/>
    <cellStyle name="Обычный 2 5" xfId="21"/>
    <cellStyle name="Обычный 20" xfId="22"/>
    <cellStyle name="Обычный 20 2" xfId="23"/>
    <cellStyle name="Обычный 21" xfId="24"/>
    <cellStyle name="Обычный 22" xfId="25"/>
    <cellStyle name="Обычный 22 2" xfId="91"/>
    <cellStyle name="Обычный 23" xfId="26"/>
    <cellStyle name="Обычный 24" xfId="92"/>
    <cellStyle name="Обычный 25" xfId="93"/>
    <cellStyle name="Обычный 26" xfId="94"/>
    <cellStyle name="Обычный 27" xfId="95"/>
    <cellStyle name="Обычный 28" xfId="96"/>
    <cellStyle name="Обычный 29" xfId="97"/>
    <cellStyle name="Обычный 3" xfId="27"/>
    <cellStyle name="Обычный 3 2" xfId="98"/>
    <cellStyle name="Обычный 3 3" xfId="99"/>
    <cellStyle name="Обычный 30" xfId="100"/>
    <cellStyle name="Обычный 4" xfId="28"/>
    <cellStyle name="Обычный 4 2" xfId="101"/>
    <cellStyle name="Обычный 5" xfId="29"/>
    <cellStyle name="Обычный 5 2" xfId="30"/>
    <cellStyle name="Обычный 5 2 2" xfId="31"/>
    <cellStyle name="Обычный 6" xfId="5"/>
    <cellStyle name="Обычный 6 2" xfId="102"/>
    <cellStyle name="Обычный 7" xfId="32"/>
    <cellStyle name="Обычный 7 2" xfId="103"/>
    <cellStyle name="Обычный 8" xfId="33"/>
    <cellStyle name="Обычный 8 2" xfId="34"/>
    <cellStyle name="Обычный 8 2 2" xfId="35"/>
    <cellStyle name="Обычный 8 2 2 2" xfId="104"/>
    <cellStyle name="Обычный 8 2 2 2 2" xfId="105"/>
    <cellStyle name="Обычный 8 2 2 2 2 2" xfId="106"/>
    <cellStyle name="Обычный 86" xfId="107"/>
    <cellStyle name="Обычный 9" xfId="36"/>
    <cellStyle name="Обычный 9 2" xfId="108"/>
    <cellStyle name="Обычный_БДР 2006 ППЗ год лаконично" xfId="3"/>
    <cellStyle name="Обычный_БДР 2011 УТВЕРЖДЁННЫЙ 49,9  (18.03.11)" xfId="4"/>
    <cellStyle name="Плохой 2" xfId="109"/>
    <cellStyle name="Пояснение 2" xfId="110"/>
    <cellStyle name="Примечание 2" xfId="111"/>
    <cellStyle name="Процентный 2" xfId="37"/>
    <cellStyle name="Процентный 3" xfId="38"/>
    <cellStyle name="Процентный 4" xfId="39"/>
    <cellStyle name="Связанная ячейка 2" xfId="112"/>
    <cellStyle name="Текст предупреждения 2" xfId="113"/>
    <cellStyle name="Финансовый" xfId="1" builtinId="3"/>
    <cellStyle name="Финансовый 2" xfId="40"/>
    <cellStyle name="Финансовый 3" xfId="41"/>
    <cellStyle name="Финансовый 3 2" xfId="42"/>
    <cellStyle name="Финансовый 3 3" xfId="43"/>
    <cellStyle name="Финансовый 4" xfId="44"/>
    <cellStyle name="Финансовый 5" xfId="45"/>
    <cellStyle name="Финансовый 6" xfId="46"/>
    <cellStyle name="Финансовый 7" xfId="47"/>
    <cellStyle name="Финансовый 8" xfId="48"/>
    <cellStyle name="Финансовый 9" xfId="49"/>
    <cellStyle name="Хороший 2" xfId="114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Khamidullin/AppData/Roaming/Microsoft/Excel/&#1042;&#1077;&#1076;&#1086;&#1084;&#1086;&#1089;&#1090;&#1100;%20%20&#1072;&#1074;&#1075;&#1091;&#1089;&#1090;%20&#1089;%201-31&#1072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APAY~1/AppData/Local/Temp/docflow/directum/&#1051;&#1080;&#1084;&#1080;&#1090;&#1099;%20&#1085;&#1077;%20&#1089;&#1077;&#1085;&#1090;&#1103;&#1073;&#1088;&#1100;%202017%20(273669%20v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 2010 г.  (2)"/>
      <sheetName val="ОФ 2010 г. "/>
      <sheetName val="КВ"/>
      <sheetName val="Инвестиции"/>
      <sheetName val="Источники"/>
      <sheetName val="Произ и Реал."/>
      <sheetName val="ЧППП"/>
      <sheetName val="произв$сбыт"/>
      <sheetName val="Ам. От.(н)"/>
      <sheetName val="Исх. инф."/>
      <sheetName val="Расчет лизинга"/>
      <sheetName val="Свод по лизингу"/>
      <sheetName val="Расчет кредита"/>
      <sheetName val="Свод по кредиту"/>
      <sheetName val="Свод по доп. кредитам"/>
      <sheetName val="Финансы"/>
      <sheetName val="кредиты на выкуп ОФ"/>
      <sheetName val="КредитЧОК"/>
      <sheetName val="Свод кр.ЧОК"/>
      <sheetName val="Свод по кредитам на ОФ"/>
      <sheetName val="ЧОК"/>
      <sheetName val="Финансы (РИК)"/>
      <sheetName val="Рентабельность"/>
      <sheetName val="Ден. поступл.НКШ"/>
      <sheetName val="Доп. кредиты"/>
      <sheetName val="ЧДД"/>
      <sheetName val="Уч.вПТН"/>
      <sheetName val="АЧ"/>
      <sheetName val="ЧДД-проверка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ГУСБЕЗ ЛИУ"/>
      <sheetName val="резка"/>
      <sheetName val="12 пр"/>
      <sheetName val="11прСТ"/>
      <sheetName val="10пр.СТ"/>
      <sheetName val="ФИО (2)"/>
      <sheetName val="9прСТ"/>
      <sheetName val=" 6 пр.СТ (2)"/>
      <sheetName val="8 пр.СТ "/>
      <sheetName val="7 пр.СТ"/>
      <sheetName val="колонны"/>
      <sheetName val=" 6 пр.СТ"/>
      <sheetName val="5пр.СТсдача"/>
      <sheetName val="анализ 5 пр"/>
      <sheetName val="5пр.СТмай"/>
      <sheetName val="5пр.СТ"/>
      <sheetName val="4 пр СТ"/>
      <sheetName val="3прСТ."/>
      <sheetName val="ФИО (3)"/>
      <sheetName val="2пр.без кран"/>
      <sheetName val="ФИО"/>
      <sheetName val="1прбез кран"/>
      <sheetName val="1прСТ"/>
      <sheetName val="ИТОГО"/>
      <sheetName val="АНАЛИЗ"/>
      <sheetName val="АНАЛИЗ задание"/>
      <sheetName val="СВОД НОМенкл"/>
      <sheetName val="дек.с ЛИУ"/>
      <sheetName val="Лист2 (3)"/>
      <sheetName val="Лист2"/>
      <sheetName val="АНАЛИЗ (2)"/>
      <sheetName val="Лист1"/>
      <sheetName val="авгбезЛИУ "/>
      <sheetName val="авгСЛИУ"/>
      <sheetName val="Лист3"/>
      <sheetName val="Лист4"/>
      <sheetName val="Лист5"/>
    </sheetNames>
    <sheetDataSet>
      <sheetData sheetId="0"/>
      <sheetData sheetId="1">
        <row r="81">
          <cell r="H81">
            <v>17633.28</v>
          </cell>
        </row>
      </sheetData>
      <sheetData sheetId="2">
        <row r="15">
          <cell r="D15">
            <v>4.3369999999999997</v>
          </cell>
          <cell r="H15">
            <v>2397.8448969999999</v>
          </cell>
        </row>
        <row r="18">
          <cell r="D18">
            <v>24</v>
          </cell>
          <cell r="E18">
            <v>25.240472599999997</v>
          </cell>
          <cell r="F18">
            <v>3</v>
          </cell>
        </row>
        <row r="19">
          <cell r="D19">
            <v>105.16863583333331</v>
          </cell>
        </row>
        <row r="20">
          <cell r="D20">
            <v>799.28163233333328</v>
          </cell>
        </row>
      </sheetData>
      <sheetData sheetId="3">
        <row r="26">
          <cell r="D26">
            <v>37.4</v>
          </cell>
          <cell r="H26">
            <v>8562.73</v>
          </cell>
        </row>
        <row r="29">
          <cell r="D29">
            <v>152</v>
          </cell>
          <cell r="E29">
            <v>90.134</v>
          </cell>
          <cell r="F29">
            <v>19</v>
          </cell>
        </row>
        <row r="30">
          <cell r="D30">
            <v>59.298684210526318</v>
          </cell>
        </row>
        <row r="31">
          <cell r="D31">
            <v>450.66999999999996</v>
          </cell>
        </row>
      </sheetData>
      <sheetData sheetId="4">
        <row r="106">
          <cell r="D106">
            <v>0</v>
          </cell>
          <cell r="H106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</row>
      </sheetData>
      <sheetData sheetId="5"/>
      <sheetData sheetId="6">
        <row r="25">
          <cell r="D25">
            <v>159.87899999999999</v>
          </cell>
          <cell r="H25">
            <v>26240.227500000001</v>
          </cell>
        </row>
        <row r="28">
          <cell r="D28">
            <v>288</v>
          </cell>
          <cell r="E28">
            <v>275.39913999999999</v>
          </cell>
          <cell r="F28">
            <v>36</v>
          </cell>
        </row>
        <row r="29">
          <cell r="D29">
            <v>101.24968382352941</v>
          </cell>
        </row>
        <row r="64">
          <cell r="D64">
            <v>3.71</v>
          </cell>
          <cell r="H64">
            <v>1994.8670000000002</v>
          </cell>
        </row>
        <row r="67">
          <cell r="D67">
            <v>21</v>
          </cell>
          <cell r="F67">
            <v>3</v>
          </cell>
        </row>
        <row r="68">
          <cell r="D68">
            <v>99.993333333333339</v>
          </cell>
        </row>
      </sheetData>
      <sheetData sheetId="7"/>
      <sheetData sheetId="8"/>
      <sheetData sheetId="9">
        <row r="41">
          <cell r="D41">
            <v>4050.2970000000005</v>
          </cell>
          <cell r="H41">
            <v>252795.34663000004</v>
          </cell>
        </row>
        <row r="44">
          <cell r="D44">
            <v>1884</v>
          </cell>
          <cell r="E44">
            <v>2313.0678869999997</v>
          </cell>
          <cell r="F44">
            <v>238</v>
          </cell>
          <cell r="G44">
            <v>45</v>
          </cell>
          <cell r="H44">
            <v>354</v>
          </cell>
        </row>
        <row r="45">
          <cell r="G45">
            <v>103.35423981233242</v>
          </cell>
        </row>
        <row r="126">
          <cell r="D126">
            <v>92.722999999999999</v>
          </cell>
          <cell r="H126">
            <v>5726.36366</v>
          </cell>
        </row>
        <row r="129">
          <cell r="D129">
            <v>88</v>
          </cell>
          <cell r="E129">
            <v>53.719782000000002</v>
          </cell>
          <cell r="F129">
            <v>11</v>
          </cell>
        </row>
      </sheetData>
      <sheetData sheetId="10"/>
      <sheetData sheetId="11">
        <row r="453">
          <cell r="M453">
            <v>581.80399999999997</v>
          </cell>
          <cell r="Q453">
            <v>160449.40224000002</v>
          </cell>
        </row>
        <row r="456">
          <cell r="M456">
            <v>1284</v>
          </cell>
          <cell r="N456">
            <v>1660.8472000000002</v>
          </cell>
          <cell r="O456">
            <v>162</v>
          </cell>
        </row>
        <row r="457">
          <cell r="M457">
            <v>129.34947040498443</v>
          </cell>
        </row>
        <row r="535">
          <cell r="M535">
            <v>0</v>
          </cell>
          <cell r="Q535">
            <v>0</v>
          </cell>
        </row>
        <row r="538">
          <cell r="M538">
            <v>0</v>
          </cell>
          <cell r="O538">
            <v>0</v>
          </cell>
        </row>
      </sheetData>
      <sheetData sheetId="12"/>
      <sheetData sheetId="13"/>
      <sheetData sheetId="14"/>
      <sheetData sheetId="15">
        <row r="388">
          <cell r="AD388">
            <v>481.70400000000001</v>
          </cell>
          <cell r="AH388">
            <v>143408.29212999999</v>
          </cell>
        </row>
        <row r="391">
          <cell r="AD391">
            <v>1254</v>
          </cell>
          <cell r="AE391">
            <v>1563.7150899999999</v>
          </cell>
          <cell r="AF391">
            <v>158</v>
          </cell>
        </row>
        <row r="392">
          <cell r="AD392">
            <v>124.69817304625199</v>
          </cell>
        </row>
        <row r="393">
          <cell r="AD393">
            <v>907.64741854430372</v>
          </cell>
        </row>
        <row r="620">
          <cell r="AD620">
            <v>11.690000000000001</v>
          </cell>
          <cell r="AH620">
            <v>3450.4570000000003</v>
          </cell>
        </row>
        <row r="623">
          <cell r="AD623">
            <v>21</v>
          </cell>
          <cell r="AF623">
            <v>3</v>
          </cell>
        </row>
        <row r="672">
          <cell r="AD672">
            <v>6.29</v>
          </cell>
          <cell r="AH672">
            <v>2051.5970000000002</v>
          </cell>
        </row>
        <row r="675">
          <cell r="AD675">
            <v>28</v>
          </cell>
          <cell r="AF675">
            <v>4</v>
          </cell>
        </row>
      </sheetData>
      <sheetData sheetId="16">
        <row r="298">
          <cell r="D298">
            <v>689.38600000000008</v>
          </cell>
          <cell r="H298">
            <v>113018.39254</v>
          </cell>
        </row>
        <row r="302">
          <cell r="D302">
            <v>1102</v>
          </cell>
          <cell r="E302">
            <v>1309.5359680000004</v>
          </cell>
          <cell r="F302">
            <v>139</v>
          </cell>
        </row>
        <row r="303">
          <cell r="D303">
            <v>118.8326649727768</v>
          </cell>
        </row>
        <row r="455">
          <cell r="D455">
            <v>25.32</v>
          </cell>
          <cell r="H455">
            <v>4256.3478000000005</v>
          </cell>
        </row>
        <row r="458">
          <cell r="F458">
            <v>5</v>
          </cell>
        </row>
        <row r="489">
          <cell r="D489">
            <v>20.16</v>
          </cell>
          <cell r="H489">
            <v>2677.8528000000001</v>
          </cell>
        </row>
        <row r="492">
          <cell r="F492">
            <v>3</v>
          </cell>
        </row>
      </sheetData>
      <sheetData sheetId="17">
        <row r="25">
          <cell r="D25">
            <v>1318.079</v>
          </cell>
          <cell r="H25">
            <v>224492.35666000002</v>
          </cell>
        </row>
        <row r="28">
          <cell r="D28">
            <v>1820</v>
          </cell>
          <cell r="E28">
            <v>2080.35331</v>
          </cell>
          <cell r="F28">
            <v>231</v>
          </cell>
          <cell r="H28">
            <v>38</v>
          </cell>
        </row>
        <row r="30">
          <cell r="D30">
            <v>905.37708510822517</v>
          </cell>
          <cell r="I30">
            <v>214</v>
          </cell>
        </row>
        <row r="31">
          <cell r="I31">
            <v>102.2789237954769</v>
          </cell>
        </row>
        <row r="64">
          <cell r="D64">
            <v>30.08</v>
          </cell>
          <cell r="I64">
            <v>4004.6827999999996</v>
          </cell>
        </row>
        <row r="67">
          <cell r="F67">
            <v>8</v>
          </cell>
        </row>
        <row r="102">
          <cell r="D102">
            <v>0</v>
          </cell>
          <cell r="H102">
            <v>0</v>
          </cell>
        </row>
        <row r="105">
          <cell r="F105">
            <v>0</v>
          </cell>
        </row>
      </sheetData>
      <sheetData sheetId="18"/>
      <sheetData sheetId="19">
        <row r="73">
          <cell r="D73">
            <v>370.61</v>
          </cell>
          <cell r="H73">
            <v>116525.42339000003</v>
          </cell>
        </row>
        <row r="76">
          <cell r="D76">
            <v>1092</v>
          </cell>
          <cell r="E76">
            <v>1303.8964699999999</v>
          </cell>
          <cell r="F76">
            <v>138</v>
          </cell>
        </row>
        <row r="77">
          <cell r="D77">
            <v>119.40443864468864</v>
          </cell>
        </row>
        <row r="105">
          <cell r="D105">
            <v>12.819999999999999</v>
          </cell>
          <cell r="H105">
            <v>3044.3808000000004</v>
          </cell>
        </row>
        <row r="108">
          <cell r="D108">
            <v>35</v>
          </cell>
          <cell r="E108">
            <v>52.132099999999994</v>
          </cell>
          <cell r="F108">
            <v>5</v>
          </cell>
        </row>
        <row r="109">
          <cell r="D109">
            <v>148.94885714285712</v>
          </cell>
        </row>
      </sheetData>
      <sheetData sheetId="20"/>
      <sheetData sheetId="21">
        <row r="71">
          <cell r="D71">
            <v>2325.1909999999998</v>
          </cell>
          <cell r="H71">
            <v>303374.21571105643</v>
          </cell>
        </row>
        <row r="74">
          <cell r="D74">
            <v>3193.5</v>
          </cell>
          <cell r="E74">
            <v>3179.6148600000001</v>
          </cell>
          <cell r="F74">
            <v>414</v>
          </cell>
        </row>
        <row r="75">
          <cell r="D75">
            <v>99.565206200093954</v>
          </cell>
        </row>
        <row r="210">
          <cell r="D210">
            <v>0</v>
          </cell>
          <cell r="H210">
            <v>0</v>
          </cell>
        </row>
        <row r="213">
          <cell r="D213">
            <v>0</v>
          </cell>
          <cell r="F213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статей по СПП"/>
      <sheetName val="Реестр изменений"/>
      <sheetName val="ЦФО Д (1)"/>
      <sheetName val="ЦЗ Д (1)"/>
      <sheetName val="ЦФО КД (1)"/>
      <sheetName val="ЦЗ КД (1)"/>
      <sheetName val="ЦФО ЗД (1)"/>
      <sheetName val="ЦЗ ЗД (1)"/>
      <sheetName val="ЦФО ГИ (1)"/>
      <sheetName val="ЦЗ ГИ (1)"/>
      <sheetName val="ЦФО ЗДЭиФ (1)"/>
      <sheetName val="ЦФО Д"/>
      <sheetName val="ЦЗ Д"/>
      <sheetName val="ЦФО КД"/>
      <sheetName val="ЦЗ КД"/>
      <sheetName val="ЦФО ЗД"/>
      <sheetName val="ЦЗ ЗД"/>
      <sheetName val="ЦФО ГИ"/>
      <sheetName val="ЦЗ ГИ"/>
      <sheetName val="ЦФО ЗДЭиФ"/>
      <sheetName val="ТЭП УК"/>
      <sheetName val="БДР"/>
      <sheetName val="СВОД (печать)"/>
      <sheetName val="Валовая прибыль"/>
      <sheetName val="СВОД (принт)"/>
      <sheetName val="СВОДНЫЙ"/>
      <sheetName val="91.02 Расходы из прибыли"/>
      <sheetName val="Смета по элементам"/>
      <sheetName val="План производства"/>
      <sheetName val="План продаж"/>
      <sheetName val="Смета по элементам в разрезе НГ"/>
      <sheetName val="Себест-ть продаж СЖБ"/>
      <sheetName val="ОСВ 43 10.2016 г."/>
      <sheetName val="Проверка калькуляций"/>
      <sheetName val="ЦЕНЫ"/>
      <sheetName val="20, 25 РБЦ"/>
      <sheetName val="Калькуляции РБЦ"/>
      <sheetName val="Материалы для бетона"/>
      <sheetName val="Цены на щебень"/>
      <sheetName val="20, 25 АЦ"/>
      <sheetName val="Калькуляции АЦ"/>
      <sheetName val="Материалы для металлоконстр."/>
      <sheetName val="20, 25 ФЦ"/>
      <sheetName val="Калькуляции СЖБ"/>
      <sheetName val="Материалы для СЖБ"/>
      <sheetName val="20, 25 ЦКГ"/>
      <sheetName val="Движение керамзита"/>
      <sheetName val="Материалы для керамзита"/>
      <sheetName val="25, 44 ЦОиК"/>
      <sheetName val="Материалы ЦОиК"/>
      <sheetName val="25 жДС"/>
      <sheetName val="23 РМЦ"/>
      <sheetName val="Целевые работы РБЦ РМЦ"/>
      <sheetName val="Импорт. материалы АЦ РМЦ"/>
      <sheetName val="Целевые работы ФЦ РМЦ"/>
      <sheetName val="Целевые работы КУ РМЦ"/>
      <sheetName val="23 ЭЦ"/>
      <sheetName val="23 СРЦ"/>
      <sheetName val="Материалы СРЦ"/>
      <sheetName val="Материалы на ремонт ЗиС х.с."/>
      <sheetName val="Подряд"/>
      <sheetName val="26 ЦС"/>
      <sheetName val="44 КР"/>
      <sheetName val="ОП"/>
      <sheetName val="ЦЗ 25, 44 ОТО"/>
      <sheetName val="ОТО"/>
      <sheetName val="Легковой транспорт"/>
      <sheetName val="Вагоны"/>
      <sheetName val="Ж.д. услуги"/>
      <sheetName val="Центрозавоз (СжБ)"/>
      <sheetName val="Центрозавоз (бетон)"/>
      <sheetName val="26 ОХР"/>
      <sheetName val="Распределение УР"/>
      <sheetName val="ЦФО ОГМ"/>
      <sheetName val="ГСМ"/>
      <sheetName val="ЦФО ОГЭ"/>
      <sheetName val="Энергия на технологию"/>
      <sheetName val="Газ на отопление"/>
      <sheetName val="Освещение"/>
      <sheetName val="ХПВ"/>
      <sheetName val="Артезианская вода"/>
      <sheetName val="Стоки"/>
      <sheetName val="Метрология"/>
      <sheetName val="ОГТ"/>
      <sheetName val="ОТК"/>
      <sheetName val="ЛПК"/>
      <sheetName val="СОТ"/>
      <sheetName val="Спецодежда и СИЗ"/>
      <sheetName val="СИЗ"/>
      <sheetName val="Спецодежда (линейный)"/>
      <sheetName val="Дежурные"/>
      <sheetName val="Мыло"/>
      <sheetName val="Эколог"/>
      <sheetName val="Инженер-лаборант"/>
      <sheetName val="Реактивы"/>
      <sheetName val="НИОКР"/>
      <sheetName val="ОИТ"/>
      <sheetName val="Консультац. услуги"/>
      <sheetName val="Завхоз"/>
      <sheetName val="Канцтовары"/>
      <sheetName val="Охрана"/>
      <sheetName val="ЮБ"/>
      <sheetName val="Пом. руководителя"/>
      <sheetName val="ОУП"/>
      <sheetName val="Командировочные"/>
      <sheetName val="29 Здравпункт"/>
      <sheetName val="БТиЗ"/>
      <sheetName val="ФОТ"/>
      <sheetName val="Доставка и парковка"/>
      <sheetName val="Получение процетов по займам"/>
      <sheetName val="Бухгалтерия"/>
      <sheetName val="Налог на землю"/>
      <sheetName val="ОФ (амортиз., налог на имущ.)"/>
      <sheetName val="Ввод ОС"/>
      <sheetName val="РБП принятые ранее"/>
      <sheetName val="РБП (всё)"/>
      <sheetName val="ФБ"/>
      <sheetName val="Услуги (90)"/>
      <sheetName val="90 Лабораторные услуги"/>
      <sheetName val="91 Аренда"/>
      <sheetName val="91 Коммерческий директор"/>
      <sheetName val="Сырьё и вспом. материалы"/>
      <sheetName val="Произв. календарь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8">
          <cell r="T8">
            <v>1900</v>
          </cell>
          <cell r="U8">
            <v>2000</v>
          </cell>
          <cell r="V8">
            <v>2600</v>
          </cell>
          <cell r="X8">
            <v>2400</v>
          </cell>
          <cell r="Y8">
            <v>2000</v>
          </cell>
          <cell r="Z8">
            <v>2600</v>
          </cell>
          <cell r="AC8">
            <v>2000</v>
          </cell>
          <cell r="AE8">
            <v>4490</v>
          </cell>
          <cell r="AH8">
            <v>4250</v>
          </cell>
          <cell r="AI8">
            <v>4050</v>
          </cell>
          <cell r="AJ8">
            <v>3500</v>
          </cell>
        </row>
        <row r="29">
          <cell r="T29">
            <v>3500</v>
          </cell>
          <cell r="U29">
            <v>2000</v>
          </cell>
          <cell r="V29">
            <v>500</v>
          </cell>
          <cell r="X29">
            <v>0</v>
          </cell>
          <cell r="Y29">
            <v>0</v>
          </cell>
          <cell r="Z29">
            <v>0</v>
          </cell>
          <cell r="AC29">
            <v>0</v>
          </cell>
          <cell r="AD29">
            <v>0</v>
          </cell>
          <cell r="AE29">
            <v>1150</v>
          </cell>
          <cell r="AH29">
            <v>1500</v>
          </cell>
          <cell r="AI29">
            <v>1800</v>
          </cell>
          <cell r="AJ29">
            <v>2100</v>
          </cell>
        </row>
        <row r="40">
          <cell r="T40">
            <v>1500</v>
          </cell>
          <cell r="U40">
            <v>1600</v>
          </cell>
          <cell r="V40">
            <v>2000</v>
          </cell>
          <cell r="X40">
            <v>1700</v>
          </cell>
          <cell r="Y40">
            <v>1550</v>
          </cell>
          <cell r="Z40">
            <v>1650</v>
          </cell>
          <cell r="AC40">
            <v>2000</v>
          </cell>
          <cell r="AE40">
            <v>2070</v>
          </cell>
          <cell r="AH40">
            <v>1650</v>
          </cell>
          <cell r="AI40">
            <v>1300</v>
          </cell>
          <cell r="AJ40">
            <v>1550</v>
          </cell>
        </row>
        <row r="48">
          <cell r="T48">
            <v>0</v>
          </cell>
          <cell r="U48">
            <v>0</v>
          </cell>
          <cell r="V48">
            <v>1400</v>
          </cell>
          <cell r="X48">
            <v>1700</v>
          </cell>
          <cell r="Y48">
            <v>1900</v>
          </cell>
          <cell r="Z48">
            <v>1500</v>
          </cell>
          <cell r="AC48">
            <v>1600</v>
          </cell>
          <cell r="AE48">
            <v>2620</v>
          </cell>
          <cell r="AH48">
            <v>2100</v>
          </cell>
          <cell r="AI48">
            <v>2000</v>
          </cell>
          <cell r="AJ48">
            <v>1900</v>
          </cell>
        </row>
        <row r="56">
          <cell r="Z56">
            <v>300</v>
          </cell>
          <cell r="AC56">
            <v>500</v>
          </cell>
          <cell r="AE56">
            <v>0</v>
          </cell>
          <cell r="AH56">
            <v>520</v>
          </cell>
          <cell r="AI56">
            <v>500</v>
          </cell>
          <cell r="AJ56">
            <v>480</v>
          </cell>
        </row>
        <row r="68">
          <cell r="V68">
            <v>100</v>
          </cell>
          <cell r="X68">
            <v>100</v>
          </cell>
          <cell r="Y68">
            <v>100</v>
          </cell>
          <cell r="Z68">
            <v>100</v>
          </cell>
          <cell r="AC68">
            <v>100</v>
          </cell>
          <cell r="AE68">
            <v>0</v>
          </cell>
          <cell r="AH68">
            <v>100</v>
          </cell>
          <cell r="AI68">
            <v>100</v>
          </cell>
          <cell r="AJ68">
            <v>100</v>
          </cell>
        </row>
        <row r="83">
          <cell r="T83">
            <v>1000</v>
          </cell>
          <cell r="U83">
            <v>1100</v>
          </cell>
          <cell r="V83">
            <v>1800</v>
          </cell>
          <cell r="X83">
            <v>1500</v>
          </cell>
          <cell r="Y83">
            <v>1800</v>
          </cell>
          <cell r="Z83">
            <v>1800</v>
          </cell>
          <cell r="AC83">
            <v>1800</v>
          </cell>
          <cell r="AE83">
            <v>0</v>
          </cell>
          <cell r="AH83">
            <v>800</v>
          </cell>
          <cell r="AI83">
            <v>800</v>
          </cell>
          <cell r="AJ83">
            <v>800</v>
          </cell>
        </row>
        <row r="91">
          <cell r="V91">
            <v>300</v>
          </cell>
          <cell r="X91">
            <v>500</v>
          </cell>
          <cell r="Y91">
            <v>500</v>
          </cell>
          <cell r="Z91">
            <v>550</v>
          </cell>
          <cell r="AC91">
            <v>600</v>
          </cell>
          <cell r="AE91">
            <v>0</v>
          </cell>
          <cell r="AH91">
            <v>600</v>
          </cell>
          <cell r="AI91">
            <v>450</v>
          </cell>
          <cell r="AJ91">
            <v>500</v>
          </cell>
        </row>
        <row r="94">
          <cell r="T94">
            <v>850</v>
          </cell>
          <cell r="U94">
            <v>900</v>
          </cell>
          <cell r="V94">
            <v>1000</v>
          </cell>
          <cell r="X94">
            <v>900</v>
          </cell>
          <cell r="Y94">
            <v>700</v>
          </cell>
          <cell r="Z94">
            <v>1340</v>
          </cell>
          <cell r="AC94">
            <v>1540</v>
          </cell>
          <cell r="AE94">
            <v>1560</v>
          </cell>
          <cell r="AH94">
            <v>1660</v>
          </cell>
          <cell r="AI94">
            <v>1500</v>
          </cell>
          <cell r="AJ94">
            <v>1500</v>
          </cell>
        </row>
      </sheetData>
      <sheetData sheetId="29"/>
      <sheetData sheetId="30"/>
      <sheetData sheetId="31"/>
      <sheetData sheetId="32"/>
      <sheetData sheetId="33"/>
      <sheetData sheetId="34">
        <row r="10">
          <cell r="E10">
            <v>2856</v>
          </cell>
          <cell r="F10">
            <v>2856</v>
          </cell>
          <cell r="G10">
            <v>2856</v>
          </cell>
          <cell r="H10">
            <v>2856</v>
          </cell>
          <cell r="I10">
            <v>2961.62</v>
          </cell>
          <cell r="J10">
            <v>2961.62</v>
          </cell>
          <cell r="K10">
            <v>2961.62</v>
          </cell>
          <cell r="L10">
            <v>2961.62</v>
          </cell>
          <cell r="M10">
            <v>2961.62</v>
          </cell>
          <cell r="N10">
            <v>2961.62</v>
          </cell>
          <cell r="O10">
            <v>2961.62</v>
          </cell>
          <cell r="P10">
            <v>2961.62</v>
          </cell>
        </row>
        <row r="13">
          <cell r="E13">
            <v>296.61016949152543</v>
          </cell>
          <cell r="F13">
            <v>296.61016949152543</v>
          </cell>
          <cell r="G13">
            <v>296.61016949152543</v>
          </cell>
          <cell r="H13">
            <v>296.61016949152543</v>
          </cell>
          <cell r="I13">
            <v>296.61016949152543</v>
          </cell>
          <cell r="J13">
            <v>296.61016949152543</v>
          </cell>
          <cell r="K13">
            <v>296.61016949152543</v>
          </cell>
          <cell r="L13">
            <v>296.61016949152543</v>
          </cell>
          <cell r="M13">
            <v>296.61016949152543</v>
          </cell>
          <cell r="N13">
            <v>296.61016949152543</v>
          </cell>
          <cell r="O13">
            <v>296.61016949152543</v>
          </cell>
          <cell r="P13">
            <v>296.61016949152543</v>
          </cell>
        </row>
        <row r="139">
          <cell r="E139">
            <v>50.110169491525426</v>
          </cell>
          <cell r="F139">
            <v>50.110169491525426</v>
          </cell>
          <cell r="G139">
            <v>50.110169491525426</v>
          </cell>
          <cell r="H139">
            <v>50.110169491525426</v>
          </cell>
          <cell r="I139">
            <v>50.110169491525426</v>
          </cell>
          <cell r="J139">
            <v>50.110169491525426</v>
          </cell>
          <cell r="K139">
            <v>50.110169491525426</v>
          </cell>
          <cell r="L139">
            <v>50.110169491525426</v>
          </cell>
          <cell r="M139">
            <v>50.110169491525426</v>
          </cell>
          <cell r="N139">
            <v>50.110169491525426</v>
          </cell>
          <cell r="O139">
            <v>50.110169491525426</v>
          </cell>
          <cell r="P139">
            <v>50.110169491525426</v>
          </cell>
        </row>
        <row r="143">
          <cell r="E143">
            <v>92.372881355932208</v>
          </cell>
          <cell r="F143">
            <v>92.372881355932208</v>
          </cell>
          <cell r="G143">
            <v>92.372881355932208</v>
          </cell>
          <cell r="H143">
            <v>92.372881355932208</v>
          </cell>
          <cell r="I143">
            <v>92.372881355932208</v>
          </cell>
          <cell r="J143">
            <v>92.372881355932208</v>
          </cell>
          <cell r="K143">
            <v>92.372881355932208</v>
          </cell>
          <cell r="L143">
            <v>92.372881355932208</v>
          </cell>
          <cell r="M143">
            <v>92.372881355932208</v>
          </cell>
          <cell r="N143">
            <v>92.372881355932208</v>
          </cell>
          <cell r="O143">
            <v>92.372881355932208</v>
          </cell>
          <cell r="P143">
            <v>92.372881355932208</v>
          </cell>
        </row>
        <row r="144">
          <cell r="E144">
            <v>92.372881355932208</v>
          </cell>
          <cell r="F144">
            <v>92.372881355932208</v>
          </cell>
          <cell r="G144">
            <v>92.372881355932208</v>
          </cell>
          <cell r="H144">
            <v>92.372881355932208</v>
          </cell>
          <cell r="I144">
            <v>92.372881355932208</v>
          </cell>
          <cell r="J144">
            <v>92.372881355932208</v>
          </cell>
          <cell r="K144">
            <v>92.372881355932208</v>
          </cell>
          <cell r="L144">
            <v>92.372881355932208</v>
          </cell>
          <cell r="M144">
            <v>92.372881355932208</v>
          </cell>
          <cell r="N144">
            <v>92.372881355932208</v>
          </cell>
          <cell r="O144">
            <v>92.372881355932208</v>
          </cell>
          <cell r="P144">
            <v>92.372881355932208</v>
          </cell>
        </row>
        <row r="145">
          <cell r="E145">
            <v>122.88135593220339</v>
          </cell>
          <cell r="F145">
            <v>122.88135593220339</v>
          </cell>
          <cell r="G145">
            <v>122.88135593220339</v>
          </cell>
          <cell r="H145">
            <v>122.88135593220339</v>
          </cell>
          <cell r="I145">
            <v>122.88135593220339</v>
          </cell>
          <cell r="J145">
            <v>122.88135593220339</v>
          </cell>
          <cell r="K145">
            <v>122.88135593220339</v>
          </cell>
          <cell r="L145">
            <v>122.88135593220339</v>
          </cell>
          <cell r="M145">
            <v>122.88135593220339</v>
          </cell>
          <cell r="N145">
            <v>122.88135593220339</v>
          </cell>
          <cell r="O145">
            <v>122.88135593220339</v>
          </cell>
          <cell r="P145">
            <v>122.88135593220339</v>
          </cell>
        </row>
        <row r="146">
          <cell r="E146">
            <v>96.016949152542381</v>
          </cell>
          <cell r="F146">
            <v>96.016949152542381</v>
          </cell>
          <cell r="G146">
            <v>96.016949152542381</v>
          </cell>
          <cell r="H146">
            <v>96.016949152542381</v>
          </cell>
          <cell r="I146">
            <v>96.016949152542381</v>
          </cell>
          <cell r="J146">
            <v>96.016949152542381</v>
          </cell>
          <cell r="K146">
            <v>96.016949152542381</v>
          </cell>
          <cell r="L146">
            <v>96.016949152542381</v>
          </cell>
          <cell r="M146">
            <v>96.016949152542381</v>
          </cell>
          <cell r="N146">
            <v>96.016949152542381</v>
          </cell>
          <cell r="O146">
            <v>96.016949152542381</v>
          </cell>
          <cell r="P146">
            <v>96.016949152542381</v>
          </cell>
        </row>
        <row r="149">
          <cell r="E149">
            <v>3093.2203389830511</v>
          </cell>
          <cell r="F149">
            <v>3093.2203389830511</v>
          </cell>
          <cell r="G149">
            <v>3248.305084745763</v>
          </cell>
          <cell r="H149">
            <v>3248.305084745763</v>
          </cell>
          <cell r="I149">
            <v>3248.305084745763</v>
          </cell>
          <cell r="J149">
            <v>3248.305084745763</v>
          </cell>
          <cell r="K149">
            <v>3248.305084745763</v>
          </cell>
          <cell r="L149">
            <v>3248.305084745763</v>
          </cell>
          <cell r="M149">
            <v>3248.305084745763</v>
          </cell>
          <cell r="N149">
            <v>3248.305084745763</v>
          </cell>
          <cell r="O149">
            <v>3248.305084745763</v>
          </cell>
          <cell r="P149">
            <v>3248.305084745763</v>
          </cell>
        </row>
        <row r="150">
          <cell r="E150">
            <v>3093.2203389830511</v>
          </cell>
          <cell r="F150">
            <v>3093.2203389830511</v>
          </cell>
          <cell r="G150">
            <v>3248.305084745763</v>
          </cell>
          <cell r="H150">
            <v>3248.305084745763</v>
          </cell>
          <cell r="I150">
            <v>3248.305084745763</v>
          </cell>
          <cell r="J150">
            <v>3248.305084745763</v>
          </cell>
          <cell r="K150">
            <v>3248.305084745763</v>
          </cell>
          <cell r="M150">
            <v>3248.305084745763</v>
          </cell>
          <cell r="N150">
            <v>3248.305084745763</v>
          </cell>
          <cell r="O150">
            <v>3248.305084745763</v>
          </cell>
          <cell r="P150">
            <v>3248.305084745763</v>
          </cell>
        </row>
        <row r="151">
          <cell r="E151">
            <v>3940.6779661016953</v>
          </cell>
          <cell r="F151">
            <v>3940.6779661016953</v>
          </cell>
          <cell r="G151">
            <v>4138.1355932203396</v>
          </cell>
          <cell r="H151">
            <v>4138.1355932203396</v>
          </cell>
          <cell r="I151">
            <v>4138.1355932203396</v>
          </cell>
          <cell r="J151">
            <v>4138.1355932203396</v>
          </cell>
          <cell r="K151">
            <v>4138.1355932203396</v>
          </cell>
          <cell r="L151">
            <v>4138.1355932203396</v>
          </cell>
          <cell r="M151">
            <v>4138.1355932203396</v>
          </cell>
          <cell r="N151">
            <v>4138.1355932203396</v>
          </cell>
          <cell r="O151">
            <v>4138.1355932203396</v>
          </cell>
          <cell r="P151">
            <v>4138.1355932203396</v>
          </cell>
        </row>
        <row r="156">
          <cell r="E156">
            <v>70.949152542372886</v>
          </cell>
          <cell r="F156">
            <v>70.949152542372886</v>
          </cell>
          <cell r="G156">
            <v>70.949152542372886</v>
          </cell>
          <cell r="H156">
            <v>70.949152542372886</v>
          </cell>
          <cell r="I156">
            <v>70.949152542372886</v>
          </cell>
          <cell r="J156">
            <v>70.949152542372886</v>
          </cell>
          <cell r="K156">
            <v>70.949152542372886</v>
          </cell>
          <cell r="L156">
            <v>70.949152542372886</v>
          </cell>
          <cell r="M156">
            <v>70.949152542372886</v>
          </cell>
          <cell r="N156">
            <v>70.949152542372886</v>
          </cell>
          <cell r="O156">
            <v>70.949152542372886</v>
          </cell>
          <cell r="P156">
            <v>70.949152542372886</v>
          </cell>
        </row>
        <row r="169">
          <cell r="E169">
            <v>54.237288135593225</v>
          </cell>
          <cell r="F169">
            <v>54.237288135593225</v>
          </cell>
          <cell r="G169">
            <v>54.237288135593225</v>
          </cell>
          <cell r="H169">
            <v>54.237288135593225</v>
          </cell>
          <cell r="I169">
            <v>54.237288135593225</v>
          </cell>
          <cell r="J169">
            <v>54.237288135593225</v>
          </cell>
          <cell r="K169">
            <v>54.237288135593225</v>
          </cell>
          <cell r="L169">
            <v>54.237288135593225</v>
          </cell>
          <cell r="M169">
            <v>54.237288135593225</v>
          </cell>
          <cell r="N169">
            <v>54.237288135593225</v>
          </cell>
          <cell r="O169">
            <v>54.237288135593225</v>
          </cell>
          <cell r="P169">
            <v>54.237288135593225</v>
          </cell>
        </row>
        <row r="170">
          <cell r="E170">
            <v>98.248305084745795</v>
          </cell>
          <cell r="F170">
            <v>98.248305084745795</v>
          </cell>
          <cell r="G170">
            <v>98.248305084745795</v>
          </cell>
          <cell r="H170">
            <v>98.248305084745795</v>
          </cell>
          <cell r="I170">
            <v>98.248305084745795</v>
          </cell>
          <cell r="J170">
            <v>98.248305084745795</v>
          </cell>
          <cell r="K170">
            <v>98.248305084745795</v>
          </cell>
          <cell r="L170">
            <v>98.248305084745795</v>
          </cell>
          <cell r="M170">
            <v>98.248305084745795</v>
          </cell>
          <cell r="N170">
            <v>98.248305084745795</v>
          </cell>
          <cell r="O170">
            <v>98.248305084745795</v>
          </cell>
          <cell r="P170">
            <v>98.248305084745795</v>
          </cell>
        </row>
        <row r="173">
          <cell r="E173">
            <v>1.48</v>
          </cell>
          <cell r="F173">
            <v>1.48</v>
          </cell>
          <cell r="G173">
            <v>1.56</v>
          </cell>
          <cell r="H173">
            <v>1.56</v>
          </cell>
          <cell r="I173">
            <v>1.56</v>
          </cell>
          <cell r="J173">
            <v>1.56</v>
          </cell>
          <cell r="K173">
            <v>1.56</v>
          </cell>
          <cell r="L173">
            <v>1.56</v>
          </cell>
          <cell r="M173">
            <v>1.56</v>
          </cell>
          <cell r="N173">
            <v>1.56</v>
          </cell>
          <cell r="O173">
            <v>1.56</v>
          </cell>
          <cell r="P173">
            <v>1.56</v>
          </cell>
        </row>
        <row r="175">
          <cell r="E175">
            <v>1.6779661016949152</v>
          </cell>
          <cell r="F175">
            <v>1.6779661016949152</v>
          </cell>
          <cell r="G175">
            <v>1.6779661016949152</v>
          </cell>
          <cell r="H175">
            <v>1.6779661016949152</v>
          </cell>
          <cell r="I175">
            <v>1.6779661016949152</v>
          </cell>
          <cell r="J175">
            <v>1.6779661016949152</v>
          </cell>
          <cell r="K175">
            <v>1.6779661016949152</v>
          </cell>
          <cell r="L175">
            <v>1.6779661016949152</v>
          </cell>
          <cell r="M175">
            <v>1.6779661016949152</v>
          </cell>
          <cell r="N175">
            <v>1.6779661016949152</v>
          </cell>
          <cell r="O175">
            <v>1.6779661016949152</v>
          </cell>
          <cell r="P175">
            <v>1.6779661016949152</v>
          </cell>
        </row>
        <row r="176">
          <cell r="E176">
            <v>2.5423728813559325</v>
          </cell>
          <cell r="F176">
            <v>2.5423728813559325</v>
          </cell>
          <cell r="G176">
            <v>2.6694915254237288</v>
          </cell>
          <cell r="H176">
            <v>2.6694915254237288</v>
          </cell>
          <cell r="I176">
            <v>2.6694915254237288</v>
          </cell>
          <cell r="J176">
            <v>2.6694915254237288</v>
          </cell>
          <cell r="K176">
            <v>2.6694915254237288</v>
          </cell>
          <cell r="L176">
            <v>2.6694915254237288</v>
          </cell>
          <cell r="M176">
            <v>2.6694915254237288</v>
          </cell>
          <cell r="N176">
            <v>2.6694915254237288</v>
          </cell>
          <cell r="O176">
            <v>2.6694915254237288</v>
          </cell>
          <cell r="P176">
            <v>2.6694915254237288</v>
          </cell>
        </row>
        <row r="177">
          <cell r="E177">
            <v>0.99152542372881358</v>
          </cell>
          <cell r="F177">
            <v>0.99152542372881358</v>
          </cell>
          <cell r="G177">
            <v>0.99152542372881358</v>
          </cell>
          <cell r="H177">
            <v>0.99152542372881358</v>
          </cell>
          <cell r="I177">
            <v>0.99152542372881358</v>
          </cell>
          <cell r="J177">
            <v>0.99152542372881358</v>
          </cell>
          <cell r="K177">
            <v>0.99152542372881358</v>
          </cell>
          <cell r="L177">
            <v>0.99152542372881358</v>
          </cell>
          <cell r="M177">
            <v>0.99152542372881358</v>
          </cell>
          <cell r="N177">
            <v>0.99152542372881358</v>
          </cell>
          <cell r="O177">
            <v>0.99152542372881358</v>
          </cell>
          <cell r="P177">
            <v>0.99152542372881358</v>
          </cell>
        </row>
        <row r="178">
          <cell r="E178">
            <v>1.8135593220338986</v>
          </cell>
          <cell r="F178">
            <v>1.8135593220338986</v>
          </cell>
          <cell r="G178">
            <v>1.8135593220338986</v>
          </cell>
          <cell r="H178">
            <v>1.8135593220338986</v>
          </cell>
          <cell r="I178">
            <v>1.8135593220338986</v>
          </cell>
          <cell r="J178">
            <v>1.8135593220338986</v>
          </cell>
          <cell r="K178">
            <v>1.8135593220338986</v>
          </cell>
          <cell r="L178">
            <v>1.8135593220338986</v>
          </cell>
          <cell r="M178">
            <v>1.8135593220338986</v>
          </cell>
          <cell r="N178">
            <v>1.8135593220338986</v>
          </cell>
          <cell r="O178">
            <v>1.8135593220338986</v>
          </cell>
          <cell r="P178">
            <v>1.8135593220338986</v>
          </cell>
        </row>
        <row r="179">
          <cell r="E179">
            <v>4.1525423728813564</v>
          </cell>
          <cell r="F179">
            <v>4.1525423728813564</v>
          </cell>
          <cell r="G179">
            <v>4.1525423728813564</v>
          </cell>
          <cell r="H179">
            <v>4.1525423728813564</v>
          </cell>
          <cell r="I179">
            <v>4.1525423728813564</v>
          </cell>
          <cell r="J179">
            <v>4.1525423728813564</v>
          </cell>
          <cell r="K179">
            <v>4.1525423728813564</v>
          </cell>
          <cell r="L179">
            <v>4.1525423728813564</v>
          </cell>
          <cell r="M179">
            <v>4.1525423728813564</v>
          </cell>
          <cell r="N179">
            <v>4.1525423728813564</v>
          </cell>
          <cell r="O179">
            <v>4.1525423728813564</v>
          </cell>
          <cell r="P179">
            <v>4.1525423728813564</v>
          </cell>
        </row>
        <row r="180">
          <cell r="E180">
            <v>0.91525423728813571</v>
          </cell>
          <cell r="F180">
            <v>0.91525423728813571</v>
          </cell>
          <cell r="G180">
            <v>0.91525423728813571</v>
          </cell>
          <cell r="H180">
            <v>0.91525423728813571</v>
          </cell>
          <cell r="I180">
            <v>0.91525423728813571</v>
          </cell>
          <cell r="J180">
            <v>0.91525423728813571</v>
          </cell>
          <cell r="K180">
            <v>0.91525423728813571</v>
          </cell>
          <cell r="L180">
            <v>0.91525423728813571</v>
          </cell>
          <cell r="M180">
            <v>0.91525423728813571</v>
          </cell>
          <cell r="N180">
            <v>0.91525423728813571</v>
          </cell>
          <cell r="O180">
            <v>0.91525423728813571</v>
          </cell>
          <cell r="P180">
            <v>0.91525423728813571</v>
          </cell>
        </row>
        <row r="181">
          <cell r="E181">
            <v>0.91525423728813571</v>
          </cell>
          <cell r="F181">
            <v>0.91525423728813571</v>
          </cell>
          <cell r="G181">
            <v>0.91525423728813571</v>
          </cell>
          <cell r="H181">
            <v>0.91525423728813571</v>
          </cell>
          <cell r="I181">
            <v>0.91525423728813571</v>
          </cell>
          <cell r="J181">
            <v>0.91525423728813571</v>
          </cell>
          <cell r="K181">
            <v>0.91525423728813571</v>
          </cell>
          <cell r="L181">
            <v>0.91525423728813571</v>
          </cell>
          <cell r="M181">
            <v>0.91525423728813571</v>
          </cell>
          <cell r="N181">
            <v>0.91525423728813571</v>
          </cell>
          <cell r="O181">
            <v>0.91525423728813571</v>
          </cell>
          <cell r="P181">
            <v>0.91525423728813571</v>
          </cell>
        </row>
        <row r="182">
          <cell r="E182">
            <v>0.91525423728813571</v>
          </cell>
          <cell r="F182">
            <v>0.91525423728813571</v>
          </cell>
          <cell r="G182">
            <v>0.91525423728813571</v>
          </cell>
          <cell r="H182">
            <v>0.91525423728813571</v>
          </cell>
          <cell r="I182">
            <v>0.91525423728813571</v>
          </cell>
          <cell r="J182">
            <v>0.91525423728813571</v>
          </cell>
          <cell r="K182">
            <v>0.91525423728813571</v>
          </cell>
          <cell r="L182">
            <v>0.91525423728813571</v>
          </cell>
          <cell r="M182">
            <v>0.91525423728813571</v>
          </cell>
          <cell r="N182">
            <v>0.91525423728813571</v>
          </cell>
          <cell r="O182">
            <v>0.91525423728813571</v>
          </cell>
          <cell r="P182">
            <v>0.91525423728813571</v>
          </cell>
        </row>
        <row r="183">
          <cell r="E183">
            <v>0.83898305084745761</v>
          </cell>
          <cell r="F183">
            <v>0.83898305084745761</v>
          </cell>
          <cell r="G183">
            <v>0.83898305084745761</v>
          </cell>
          <cell r="H183">
            <v>0.83898305084745761</v>
          </cell>
          <cell r="I183">
            <v>0.83898305084745761</v>
          </cell>
          <cell r="J183">
            <v>0.83898305084745761</v>
          </cell>
          <cell r="K183">
            <v>0.83898305084745761</v>
          </cell>
          <cell r="L183">
            <v>0.83898305084745761</v>
          </cell>
          <cell r="M183">
            <v>0.83898305084745761</v>
          </cell>
          <cell r="N183">
            <v>0.83898305084745761</v>
          </cell>
          <cell r="O183">
            <v>0.83898305084745761</v>
          </cell>
          <cell r="P183">
            <v>0.83898305084745761</v>
          </cell>
        </row>
        <row r="184">
          <cell r="E184">
            <v>0.83898305084745761</v>
          </cell>
          <cell r="F184">
            <v>0.83898305084745761</v>
          </cell>
          <cell r="G184">
            <v>0.83898305084745761</v>
          </cell>
          <cell r="H184">
            <v>0.83898305084745761</v>
          </cell>
          <cell r="I184">
            <v>0.83898305084745761</v>
          </cell>
          <cell r="J184">
            <v>0.83898305084745761</v>
          </cell>
          <cell r="K184">
            <v>0.83898305084745761</v>
          </cell>
          <cell r="L184">
            <v>0.83898305084745761</v>
          </cell>
          <cell r="M184">
            <v>0.83898305084745761</v>
          </cell>
          <cell r="N184">
            <v>0.83898305084745761</v>
          </cell>
          <cell r="O184">
            <v>0.83898305084745761</v>
          </cell>
          <cell r="P184">
            <v>0.83898305084745761</v>
          </cell>
        </row>
        <row r="187">
          <cell r="E187">
            <v>33.050847457627121</v>
          </cell>
          <cell r="F187">
            <v>33.050847457627121</v>
          </cell>
          <cell r="G187">
            <v>33.050847457627121</v>
          </cell>
          <cell r="H187">
            <v>33.050847457627121</v>
          </cell>
          <cell r="I187">
            <v>33.050847457627121</v>
          </cell>
          <cell r="J187">
            <v>33.050847457627121</v>
          </cell>
          <cell r="K187">
            <v>33.050847457627121</v>
          </cell>
          <cell r="L187">
            <v>33.050847457627121</v>
          </cell>
          <cell r="M187">
            <v>33.050847457627121</v>
          </cell>
          <cell r="N187">
            <v>33.050847457627121</v>
          </cell>
          <cell r="O187">
            <v>33.050847457627121</v>
          </cell>
          <cell r="P187">
            <v>33.050847457627121</v>
          </cell>
        </row>
        <row r="188">
          <cell r="E188">
            <v>41.6</v>
          </cell>
          <cell r="F188">
            <v>41.6</v>
          </cell>
          <cell r="G188">
            <v>43.23</v>
          </cell>
          <cell r="H188">
            <v>43.23</v>
          </cell>
          <cell r="I188">
            <v>43.23</v>
          </cell>
          <cell r="J188">
            <v>43.23</v>
          </cell>
          <cell r="K188">
            <v>43.23</v>
          </cell>
          <cell r="L188">
            <v>43.23</v>
          </cell>
          <cell r="M188">
            <v>43.23</v>
          </cell>
          <cell r="N188">
            <v>43.23</v>
          </cell>
          <cell r="O188">
            <v>43.23</v>
          </cell>
          <cell r="P188">
            <v>43.23</v>
          </cell>
        </row>
        <row r="189">
          <cell r="E189">
            <v>91.949152542372886</v>
          </cell>
          <cell r="F189">
            <v>91.949152542372886</v>
          </cell>
          <cell r="G189">
            <v>91.949152542372886</v>
          </cell>
          <cell r="H189">
            <v>91.949152542372886</v>
          </cell>
          <cell r="I189">
            <v>91.949152542372886</v>
          </cell>
          <cell r="J189">
            <v>91.949152542372886</v>
          </cell>
          <cell r="K189">
            <v>91.949152542372886</v>
          </cell>
          <cell r="L189">
            <v>91.949152542372886</v>
          </cell>
          <cell r="M189">
            <v>91.949152542372886</v>
          </cell>
          <cell r="N189">
            <v>91.949152542372886</v>
          </cell>
          <cell r="O189">
            <v>91.949152542372886</v>
          </cell>
          <cell r="P189">
            <v>91.949152542372886</v>
          </cell>
        </row>
        <row r="190">
          <cell r="E190">
            <v>50.847457627118644</v>
          </cell>
          <cell r="F190">
            <v>50.847457627118644</v>
          </cell>
          <cell r="G190">
            <v>50.847457627118644</v>
          </cell>
          <cell r="H190">
            <v>50.847457627118644</v>
          </cell>
          <cell r="I190">
            <v>50.847457627118644</v>
          </cell>
          <cell r="J190">
            <v>50.847457627118644</v>
          </cell>
          <cell r="K190">
            <v>50.847457627118644</v>
          </cell>
          <cell r="L190">
            <v>50.847457627118644</v>
          </cell>
          <cell r="M190">
            <v>50.847457627118644</v>
          </cell>
          <cell r="N190">
            <v>50.847457627118644</v>
          </cell>
          <cell r="O190">
            <v>50.847457627118644</v>
          </cell>
          <cell r="P190">
            <v>50.847457627118644</v>
          </cell>
        </row>
        <row r="191">
          <cell r="E191">
            <v>5.9322033898305087</v>
          </cell>
          <cell r="F191">
            <v>5.9322033898305087</v>
          </cell>
          <cell r="G191">
            <v>5.9322033898305087</v>
          </cell>
          <cell r="H191">
            <v>5.9322033898305087</v>
          </cell>
          <cell r="I191">
            <v>5.9322033898305087</v>
          </cell>
          <cell r="J191">
            <v>5.9322033898305087</v>
          </cell>
          <cell r="K191">
            <v>5.9322033898305087</v>
          </cell>
          <cell r="L191">
            <v>5.9322033898305087</v>
          </cell>
          <cell r="M191">
            <v>5.9322033898305087</v>
          </cell>
          <cell r="N191">
            <v>5.9322033898305087</v>
          </cell>
          <cell r="O191">
            <v>5.9322033898305087</v>
          </cell>
          <cell r="P191">
            <v>5.9322033898305087</v>
          </cell>
        </row>
        <row r="192">
          <cell r="E192">
            <v>38.135593220338983</v>
          </cell>
          <cell r="F192">
            <v>38.135593220338983</v>
          </cell>
          <cell r="G192">
            <v>38.135593220338983</v>
          </cell>
          <cell r="H192">
            <v>38.135593220338983</v>
          </cell>
          <cell r="I192">
            <v>38.135593220338983</v>
          </cell>
          <cell r="J192">
            <v>38.135593220338983</v>
          </cell>
          <cell r="K192">
            <v>38.135593220338983</v>
          </cell>
          <cell r="L192">
            <v>38.135593220338983</v>
          </cell>
          <cell r="M192">
            <v>38.135593220338983</v>
          </cell>
          <cell r="N192">
            <v>38.135593220338983</v>
          </cell>
          <cell r="O192">
            <v>38.135593220338983</v>
          </cell>
          <cell r="P192">
            <v>38.135593220338983</v>
          </cell>
        </row>
        <row r="195">
          <cell r="E195">
            <v>93.220338983050851</v>
          </cell>
          <cell r="F195">
            <v>93.220338983050851</v>
          </cell>
          <cell r="G195">
            <v>93.220338983050851</v>
          </cell>
          <cell r="H195">
            <v>93.220338983050851</v>
          </cell>
          <cell r="I195">
            <v>93.220338983050851</v>
          </cell>
          <cell r="J195">
            <v>93.220338983050851</v>
          </cell>
          <cell r="K195">
            <v>93.220338983050851</v>
          </cell>
          <cell r="L195">
            <v>93.220338983050851</v>
          </cell>
          <cell r="M195">
            <v>93.220338983050851</v>
          </cell>
          <cell r="N195">
            <v>93.220338983050851</v>
          </cell>
          <cell r="O195">
            <v>93.220338983050851</v>
          </cell>
          <cell r="P195">
            <v>93.220338983050851</v>
          </cell>
        </row>
        <row r="197">
          <cell r="E197">
            <v>233.05084745762713</v>
          </cell>
          <cell r="F197">
            <v>233.05084745762713</v>
          </cell>
          <cell r="G197">
            <v>244.91525423728814</v>
          </cell>
          <cell r="H197">
            <v>244.91525423728814</v>
          </cell>
          <cell r="I197">
            <v>244.91525423728814</v>
          </cell>
          <cell r="J197">
            <v>244.91525423728814</v>
          </cell>
          <cell r="K197">
            <v>244.91525423728814</v>
          </cell>
          <cell r="L197">
            <v>244.91525423728814</v>
          </cell>
          <cell r="M197">
            <v>244.91525423728814</v>
          </cell>
          <cell r="N197">
            <v>244.91525423728814</v>
          </cell>
          <cell r="O197">
            <v>244.91525423728814</v>
          </cell>
          <cell r="P197">
            <v>244.91525423728814</v>
          </cell>
        </row>
        <row r="201">
          <cell r="E201">
            <v>1.2711864406779663</v>
          </cell>
          <cell r="F201">
            <v>1.2711864406779663</v>
          </cell>
          <cell r="G201">
            <v>1.7796610169491527</v>
          </cell>
          <cell r="H201">
            <v>1.7796610169491527</v>
          </cell>
          <cell r="I201">
            <v>1.7796610169491527</v>
          </cell>
          <cell r="J201">
            <v>1.7796610169491527</v>
          </cell>
          <cell r="K201">
            <v>1.7796610169491527</v>
          </cell>
          <cell r="L201">
            <v>1.7796610169491527</v>
          </cell>
          <cell r="M201">
            <v>1.7796610169491527</v>
          </cell>
          <cell r="N201">
            <v>1.7796610169491527</v>
          </cell>
          <cell r="O201">
            <v>1.7796610169491527</v>
          </cell>
          <cell r="P201">
            <v>1.7796610169491527</v>
          </cell>
        </row>
        <row r="202">
          <cell r="E202">
            <v>25.423728813559322</v>
          </cell>
          <cell r="F202">
            <v>25.423728813559322</v>
          </cell>
          <cell r="G202">
            <v>25.423728813559322</v>
          </cell>
          <cell r="H202">
            <v>25.423728813559322</v>
          </cell>
          <cell r="I202">
            <v>25.423728813559322</v>
          </cell>
          <cell r="J202">
            <v>25.423728813559322</v>
          </cell>
          <cell r="K202">
            <v>25.423728813559322</v>
          </cell>
          <cell r="L202">
            <v>25.423728813559322</v>
          </cell>
          <cell r="M202">
            <v>25.423728813559322</v>
          </cell>
          <cell r="N202">
            <v>25.423728813559322</v>
          </cell>
          <cell r="O202">
            <v>25.423728813559322</v>
          </cell>
          <cell r="P202">
            <v>25.423728813559322</v>
          </cell>
        </row>
        <row r="204">
          <cell r="E204">
            <v>1.6355932203389831</v>
          </cell>
          <cell r="F204">
            <v>1.6355932203389831</v>
          </cell>
          <cell r="G204">
            <v>1.7203389830508473</v>
          </cell>
          <cell r="H204">
            <v>1.7203389830508473</v>
          </cell>
          <cell r="I204">
            <v>1.7203389830508473</v>
          </cell>
          <cell r="J204">
            <v>1.7203389830508473</v>
          </cell>
          <cell r="K204">
            <v>1.7203389830508473</v>
          </cell>
          <cell r="L204">
            <v>1.7203389830508473</v>
          </cell>
          <cell r="M204">
            <v>1.7203389830508473</v>
          </cell>
          <cell r="N204">
            <v>1.7203389830508473</v>
          </cell>
          <cell r="O204">
            <v>1.7203389830508473</v>
          </cell>
          <cell r="P204">
            <v>1.7203389830508473</v>
          </cell>
        </row>
        <row r="219">
          <cell r="E219">
            <v>12.67</v>
          </cell>
          <cell r="F219">
            <v>12.67</v>
          </cell>
          <cell r="G219">
            <v>12.67</v>
          </cell>
          <cell r="H219">
            <v>12.67</v>
          </cell>
          <cell r="I219">
            <v>12.67</v>
          </cell>
          <cell r="J219">
            <v>12.67</v>
          </cell>
          <cell r="K219">
            <v>12.67</v>
          </cell>
          <cell r="L219">
            <v>12.67</v>
          </cell>
          <cell r="M219">
            <v>12.67</v>
          </cell>
          <cell r="N219">
            <v>12.67</v>
          </cell>
          <cell r="O219">
            <v>12.67</v>
          </cell>
          <cell r="P219">
            <v>12.67</v>
          </cell>
        </row>
        <row r="225">
          <cell r="E225">
            <v>500</v>
          </cell>
          <cell r="F225">
            <v>500</v>
          </cell>
          <cell r="G225">
            <v>500</v>
          </cell>
          <cell r="H225">
            <v>500</v>
          </cell>
          <cell r="I225">
            <v>500</v>
          </cell>
          <cell r="J225">
            <v>500</v>
          </cell>
          <cell r="K225">
            <v>500</v>
          </cell>
          <cell r="L225">
            <v>500</v>
          </cell>
          <cell r="M225">
            <v>500</v>
          </cell>
          <cell r="N225">
            <v>500</v>
          </cell>
          <cell r="O225">
            <v>500</v>
          </cell>
          <cell r="P225">
            <v>500</v>
          </cell>
        </row>
        <row r="274">
          <cell r="E274">
            <v>4237.2881355932204</v>
          </cell>
          <cell r="F274">
            <v>4237.2881355932204</v>
          </cell>
          <cell r="G274">
            <v>4237.2881355932204</v>
          </cell>
          <cell r="H274">
            <v>4237.2881355932204</v>
          </cell>
          <cell r="I274">
            <v>4237.2881355932204</v>
          </cell>
          <cell r="J274">
            <v>4237.2881355932204</v>
          </cell>
          <cell r="K274">
            <v>4237.2881355932204</v>
          </cell>
          <cell r="L274">
            <v>4237.2881355932204</v>
          </cell>
          <cell r="M274">
            <v>4237.2881355932204</v>
          </cell>
          <cell r="N274">
            <v>4237.2881355932204</v>
          </cell>
          <cell r="O274">
            <v>4237.2881355932204</v>
          </cell>
          <cell r="P274">
            <v>4237.2881355932204</v>
          </cell>
        </row>
        <row r="275">
          <cell r="E275">
            <v>4237.2881355932204</v>
          </cell>
          <cell r="F275">
            <v>4237.2881355932204</v>
          </cell>
          <cell r="G275">
            <v>4237.2881355932204</v>
          </cell>
          <cell r="H275">
            <v>4237.2881355932204</v>
          </cell>
          <cell r="I275">
            <v>4237.2881355932204</v>
          </cell>
          <cell r="J275">
            <v>4237.2881355932204</v>
          </cell>
          <cell r="K275">
            <v>4237.2881355932204</v>
          </cell>
          <cell r="L275">
            <v>4237.2881355932204</v>
          </cell>
          <cell r="M275">
            <v>4237.2881355932204</v>
          </cell>
          <cell r="N275">
            <v>4237.2881355932204</v>
          </cell>
          <cell r="O275">
            <v>4237.2881355932204</v>
          </cell>
          <cell r="P275">
            <v>4237.2881355932204</v>
          </cell>
        </row>
        <row r="276">
          <cell r="E276">
            <v>694.92</v>
          </cell>
          <cell r="F276">
            <v>694.92</v>
          </cell>
          <cell r="G276">
            <v>694.92</v>
          </cell>
          <cell r="H276">
            <v>694.92</v>
          </cell>
          <cell r="I276">
            <v>694.92</v>
          </cell>
          <cell r="J276">
            <v>694.92</v>
          </cell>
          <cell r="K276">
            <v>694.92</v>
          </cell>
          <cell r="L276">
            <v>694.92</v>
          </cell>
          <cell r="M276">
            <v>694.92</v>
          </cell>
          <cell r="N276">
            <v>694.92</v>
          </cell>
          <cell r="O276">
            <v>694.92</v>
          </cell>
          <cell r="P276">
            <v>694.92</v>
          </cell>
        </row>
        <row r="277">
          <cell r="E277">
            <v>5173.8999999999996</v>
          </cell>
          <cell r="F277">
            <v>5173.8999999999996</v>
          </cell>
          <cell r="G277">
            <v>5173.8999999999996</v>
          </cell>
          <cell r="H277">
            <v>5173.8999999999996</v>
          </cell>
          <cell r="I277">
            <v>5173.8999999999996</v>
          </cell>
          <cell r="J277">
            <v>5173.8999999999996</v>
          </cell>
          <cell r="K277">
            <v>5173.8999999999996</v>
          </cell>
          <cell r="L277">
            <v>5173.8999999999996</v>
          </cell>
          <cell r="M277">
            <v>5173.8999999999996</v>
          </cell>
          <cell r="N277">
            <v>5173.8999999999996</v>
          </cell>
          <cell r="O277">
            <v>5173.8999999999996</v>
          </cell>
          <cell r="P277">
            <v>5173.8999999999996</v>
          </cell>
        </row>
        <row r="284">
          <cell r="E284">
            <v>1698.7218603837919</v>
          </cell>
          <cell r="F284">
            <v>1698.7218603837919</v>
          </cell>
          <cell r="G284">
            <v>1698.7218603837919</v>
          </cell>
          <cell r="H284">
            <v>1698.7218603837919</v>
          </cell>
          <cell r="I284">
            <v>1698.7218603837919</v>
          </cell>
          <cell r="J284">
            <v>1698.7218603837919</v>
          </cell>
          <cell r="K284">
            <v>1698.7218603837919</v>
          </cell>
          <cell r="L284">
            <v>1698.7218603837919</v>
          </cell>
          <cell r="M284">
            <v>1698.7218603837919</v>
          </cell>
          <cell r="N284">
            <v>1698.7218603837919</v>
          </cell>
          <cell r="O284">
            <v>1698.7218603837919</v>
          </cell>
          <cell r="P284">
            <v>1698.7218603837919</v>
          </cell>
        </row>
        <row r="287">
          <cell r="E287">
            <v>1396.9999999999998</v>
          </cell>
          <cell r="F287">
            <v>1396.9999999999998</v>
          </cell>
          <cell r="G287">
            <v>1396.9999999999998</v>
          </cell>
          <cell r="H287">
            <v>1396.9999999999998</v>
          </cell>
          <cell r="I287">
            <v>1396.9999999999998</v>
          </cell>
          <cell r="J287">
            <v>1396.9999999999998</v>
          </cell>
          <cell r="K287">
            <v>1396.9999999999998</v>
          </cell>
          <cell r="L287">
            <v>1396.9999999999998</v>
          </cell>
          <cell r="M287">
            <v>1396.9999999999998</v>
          </cell>
          <cell r="N287">
            <v>1396.9999999999998</v>
          </cell>
          <cell r="O287">
            <v>1396.9999999999998</v>
          </cell>
          <cell r="P287">
            <v>1396.9999999999998</v>
          </cell>
        </row>
        <row r="290">
          <cell r="E290">
            <v>14534.25</v>
          </cell>
          <cell r="F290">
            <v>14534.25</v>
          </cell>
          <cell r="G290">
            <v>14534.25</v>
          </cell>
          <cell r="H290">
            <v>14534.25</v>
          </cell>
          <cell r="I290">
            <v>14534.25</v>
          </cell>
          <cell r="J290">
            <v>14534.25</v>
          </cell>
          <cell r="K290">
            <v>14534.25</v>
          </cell>
          <cell r="L290">
            <v>14534.25</v>
          </cell>
          <cell r="M290">
            <v>14534.25</v>
          </cell>
          <cell r="N290">
            <v>14534.25</v>
          </cell>
          <cell r="O290">
            <v>14534.25</v>
          </cell>
          <cell r="P290">
            <v>14534.25</v>
          </cell>
        </row>
        <row r="291">
          <cell r="E291">
            <v>14203</v>
          </cell>
          <cell r="F291">
            <v>14203</v>
          </cell>
          <cell r="G291">
            <v>14203</v>
          </cell>
          <cell r="H291">
            <v>14203</v>
          </cell>
          <cell r="I291">
            <v>14203</v>
          </cell>
          <cell r="J291">
            <v>14203</v>
          </cell>
          <cell r="K291">
            <v>14203</v>
          </cell>
          <cell r="L291">
            <v>14203</v>
          </cell>
          <cell r="M291">
            <v>14203</v>
          </cell>
          <cell r="N291">
            <v>14203</v>
          </cell>
          <cell r="O291">
            <v>14203</v>
          </cell>
          <cell r="P291">
            <v>14203</v>
          </cell>
        </row>
        <row r="292">
          <cell r="E292">
            <v>14534.25</v>
          </cell>
          <cell r="F292">
            <v>14534.25</v>
          </cell>
          <cell r="G292">
            <v>14534.25</v>
          </cell>
          <cell r="H292">
            <v>14534.25</v>
          </cell>
          <cell r="I292">
            <v>14534.25</v>
          </cell>
          <cell r="J292">
            <v>14534.25</v>
          </cell>
          <cell r="K292">
            <v>14534.25</v>
          </cell>
          <cell r="L292">
            <v>14534.25</v>
          </cell>
          <cell r="M292">
            <v>14534.25</v>
          </cell>
          <cell r="N292">
            <v>14534.25</v>
          </cell>
          <cell r="O292">
            <v>14534.25</v>
          </cell>
          <cell r="P292">
            <v>14534.25</v>
          </cell>
        </row>
        <row r="293">
          <cell r="E293">
            <v>15663</v>
          </cell>
          <cell r="F293">
            <v>15663</v>
          </cell>
          <cell r="G293">
            <v>15663</v>
          </cell>
          <cell r="H293">
            <v>15663</v>
          </cell>
          <cell r="I293">
            <v>15663</v>
          </cell>
          <cell r="J293">
            <v>15663</v>
          </cell>
          <cell r="K293">
            <v>15663</v>
          </cell>
          <cell r="L293">
            <v>15663</v>
          </cell>
          <cell r="M293">
            <v>15663</v>
          </cell>
          <cell r="N293">
            <v>15663</v>
          </cell>
          <cell r="O293">
            <v>15663</v>
          </cell>
          <cell r="P293">
            <v>15663</v>
          </cell>
        </row>
        <row r="294">
          <cell r="E294">
            <v>15911</v>
          </cell>
          <cell r="F294">
            <v>15911</v>
          </cell>
          <cell r="G294">
            <v>15911</v>
          </cell>
          <cell r="H294">
            <v>15911</v>
          </cell>
          <cell r="I294">
            <v>15911</v>
          </cell>
          <cell r="J294">
            <v>15911</v>
          </cell>
          <cell r="K294">
            <v>15911</v>
          </cell>
          <cell r="L294">
            <v>15911</v>
          </cell>
          <cell r="M294">
            <v>15911</v>
          </cell>
          <cell r="N294">
            <v>15911</v>
          </cell>
          <cell r="O294">
            <v>15911</v>
          </cell>
          <cell r="P294">
            <v>15911</v>
          </cell>
        </row>
        <row r="296">
          <cell r="E296">
            <v>23110.1</v>
          </cell>
          <cell r="F296">
            <v>23110.1</v>
          </cell>
          <cell r="G296">
            <v>23110.1</v>
          </cell>
          <cell r="H296">
            <v>23110.1</v>
          </cell>
          <cell r="I296">
            <v>23110.1</v>
          </cell>
          <cell r="J296">
            <v>23110.1</v>
          </cell>
          <cell r="K296">
            <v>23110.1</v>
          </cell>
          <cell r="L296">
            <v>23110.1</v>
          </cell>
          <cell r="M296">
            <v>23110.1</v>
          </cell>
          <cell r="N296">
            <v>23110.1</v>
          </cell>
          <cell r="O296">
            <v>23110.1</v>
          </cell>
          <cell r="P296">
            <v>23110.1</v>
          </cell>
        </row>
        <row r="297">
          <cell r="E297">
            <v>17163.643333333333</v>
          </cell>
          <cell r="F297">
            <v>17163.643333333333</v>
          </cell>
          <cell r="G297">
            <v>17163.643333333333</v>
          </cell>
          <cell r="H297">
            <v>17163.643333333333</v>
          </cell>
          <cell r="I297">
            <v>17163.643333333333</v>
          </cell>
          <cell r="J297">
            <v>17163.643333333333</v>
          </cell>
          <cell r="K297">
            <v>17163.643333333333</v>
          </cell>
          <cell r="L297">
            <v>17163.643333333333</v>
          </cell>
          <cell r="M297">
            <v>17163.643333333333</v>
          </cell>
          <cell r="N297">
            <v>17163.643333333333</v>
          </cell>
          <cell r="O297">
            <v>17163.643333333333</v>
          </cell>
          <cell r="P297">
            <v>17163.643333333333</v>
          </cell>
        </row>
        <row r="300">
          <cell r="E300">
            <v>11665.58</v>
          </cell>
          <cell r="F300">
            <v>11665.58</v>
          </cell>
          <cell r="G300">
            <v>11665.58</v>
          </cell>
          <cell r="H300">
            <v>11665.58</v>
          </cell>
          <cell r="I300">
            <v>11665.58</v>
          </cell>
          <cell r="J300">
            <v>11665.58</v>
          </cell>
          <cell r="K300">
            <v>11665.58</v>
          </cell>
          <cell r="L300">
            <v>11665.58</v>
          </cell>
          <cell r="M300">
            <v>11665.58</v>
          </cell>
          <cell r="N300">
            <v>11665.58</v>
          </cell>
          <cell r="O300">
            <v>11665.58</v>
          </cell>
          <cell r="P300">
            <v>11665.58</v>
          </cell>
        </row>
        <row r="302">
          <cell r="E302">
            <v>10896.61</v>
          </cell>
          <cell r="F302">
            <v>10896.61</v>
          </cell>
          <cell r="G302">
            <v>10896.61</v>
          </cell>
          <cell r="H302">
            <v>10896.61</v>
          </cell>
          <cell r="I302">
            <v>10896.61</v>
          </cell>
          <cell r="J302">
            <v>10896.61</v>
          </cell>
          <cell r="K302">
            <v>10896.61</v>
          </cell>
          <cell r="L302">
            <v>10896.61</v>
          </cell>
          <cell r="M302">
            <v>10896.61</v>
          </cell>
          <cell r="N302">
            <v>10896.61</v>
          </cell>
          <cell r="O302">
            <v>10896.61</v>
          </cell>
          <cell r="P302">
            <v>10896.61</v>
          </cell>
        </row>
        <row r="307">
          <cell r="E307">
            <v>17163</v>
          </cell>
          <cell r="F307">
            <v>17163</v>
          </cell>
          <cell r="G307">
            <v>17163</v>
          </cell>
          <cell r="H307">
            <v>17163</v>
          </cell>
          <cell r="I307">
            <v>17163</v>
          </cell>
          <cell r="J307">
            <v>17163</v>
          </cell>
          <cell r="K307">
            <v>17163</v>
          </cell>
          <cell r="L307">
            <v>17163</v>
          </cell>
          <cell r="M307">
            <v>17163</v>
          </cell>
          <cell r="N307">
            <v>17163</v>
          </cell>
          <cell r="O307">
            <v>17163</v>
          </cell>
          <cell r="P307">
            <v>17163</v>
          </cell>
        </row>
        <row r="308">
          <cell r="E308">
            <v>714</v>
          </cell>
          <cell r="F308">
            <v>714</v>
          </cell>
          <cell r="G308">
            <v>714</v>
          </cell>
          <cell r="H308">
            <v>714</v>
          </cell>
          <cell r="I308">
            <v>714</v>
          </cell>
          <cell r="J308">
            <v>714</v>
          </cell>
          <cell r="K308">
            <v>714</v>
          </cell>
          <cell r="L308">
            <v>714</v>
          </cell>
          <cell r="M308">
            <v>714</v>
          </cell>
          <cell r="N308">
            <v>714</v>
          </cell>
          <cell r="O308">
            <v>714</v>
          </cell>
          <cell r="P308">
            <v>714</v>
          </cell>
        </row>
        <row r="313">
          <cell r="E313">
            <v>714</v>
          </cell>
          <cell r="F313">
            <v>714</v>
          </cell>
          <cell r="G313">
            <v>714</v>
          </cell>
          <cell r="H313">
            <v>714</v>
          </cell>
          <cell r="I313">
            <v>714</v>
          </cell>
          <cell r="J313">
            <v>714</v>
          </cell>
          <cell r="K313">
            <v>714</v>
          </cell>
          <cell r="L313">
            <v>714</v>
          </cell>
          <cell r="M313">
            <v>714</v>
          </cell>
          <cell r="N313">
            <v>714</v>
          </cell>
          <cell r="O313">
            <v>714</v>
          </cell>
          <cell r="P313">
            <v>714</v>
          </cell>
        </row>
        <row r="317">
          <cell r="E317">
            <v>22002.53</v>
          </cell>
          <cell r="F317">
            <v>22002.53</v>
          </cell>
          <cell r="G317">
            <v>22002.53</v>
          </cell>
          <cell r="H317">
            <v>22002.53</v>
          </cell>
          <cell r="I317">
            <v>22002.53</v>
          </cell>
          <cell r="J317">
            <v>22002.53</v>
          </cell>
          <cell r="K317">
            <v>22002.53</v>
          </cell>
          <cell r="L317">
            <v>22002.53</v>
          </cell>
          <cell r="M317">
            <v>22002.53</v>
          </cell>
          <cell r="N317">
            <v>22002.53</v>
          </cell>
          <cell r="O317">
            <v>22002.53</v>
          </cell>
          <cell r="P317">
            <v>22002.53</v>
          </cell>
        </row>
        <row r="318">
          <cell r="E318">
            <v>41451.71</v>
          </cell>
          <cell r="F318">
            <v>41451.71</v>
          </cell>
          <cell r="G318">
            <v>41451.71</v>
          </cell>
          <cell r="H318">
            <v>41451.71</v>
          </cell>
          <cell r="I318">
            <v>41451.71</v>
          </cell>
          <cell r="J318">
            <v>41451.71</v>
          </cell>
          <cell r="K318">
            <v>41451.71</v>
          </cell>
          <cell r="L318">
            <v>41451.71</v>
          </cell>
          <cell r="M318">
            <v>41451.71</v>
          </cell>
          <cell r="N318">
            <v>41451.71</v>
          </cell>
          <cell r="O318">
            <v>41451.71</v>
          </cell>
          <cell r="P318">
            <v>41451.71</v>
          </cell>
        </row>
        <row r="371">
          <cell r="E371">
            <v>275</v>
          </cell>
          <cell r="F371">
            <v>275</v>
          </cell>
          <cell r="G371">
            <v>275</v>
          </cell>
          <cell r="H371">
            <v>275</v>
          </cell>
          <cell r="I371">
            <v>275</v>
          </cell>
          <cell r="J371">
            <v>275</v>
          </cell>
          <cell r="K371">
            <v>275</v>
          </cell>
          <cell r="L371">
            <v>275</v>
          </cell>
          <cell r="M371">
            <v>275</v>
          </cell>
          <cell r="N371">
            <v>275</v>
          </cell>
          <cell r="O371">
            <v>275</v>
          </cell>
          <cell r="P371">
            <v>275</v>
          </cell>
        </row>
        <row r="405">
          <cell r="E405">
            <v>42.37</v>
          </cell>
          <cell r="F405">
            <v>42.37</v>
          </cell>
          <cell r="G405">
            <v>42.37</v>
          </cell>
          <cell r="H405">
            <v>42.37</v>
          </cell>
          <cell r="I405">
            <v>42.37</v>
          </cell>
          <cell r="J405">
            <v>42.37</v>
          </cell>
          <cell r="K405">
            <v>42.37</v>
          </cell>
          <cell r="L405">
            <v>42.37</v>
          </cell>
          <cell r="M405">
            <v>42.37</v>
          </cell>
          <cell r="N405">
            <v>42.37</v>
          </cell>
          <cell r="O405">
            <v>42.37</v>
          </cell>
          <cell r="P405">
            <v>42.37</v>
          </cell>
        </row>
        <row r="493">
          <cell r="E493">
            <v>97.5</v>
          </cell>
          <cell r="F493">
            <v>97.5</v>
          </cell>
          <cell r="G493">
            <v>97.5</v>
          </cell>
          <cell r="H493">
            <v>97.5</v>
          </cell>
          <cell r="I493">
            <v>97.5</v>
          </cell>
          <cell r="J493">
            <v>97.5</v>
          </cell>
          <cell r="K493">
            <v>97.5</v>
          </cell>
          <cell r="L493">
            <v>97.5</v>
          </cell>
          <cell r="M493">
            <v>97.5</v>
          </cell>
          <cell r="N493">
            <v>97.5</v>
          </cell>
          <cell r="O493">
            <v>97.5</v>
          </cell>
          <cell r="P493">
            <v>97.5</v>
          </cell>
        </row>
        <row r="494">
          <cell r="E494">
            <v>10.86</v>
          </cell>
          <cell r="F494">
            <v>10.86</v>
          </cell>
          <cell r="G494">
            <v>10.86</v>
          </cell>
          <cell r="H494">
            <v>10.86</v>
          </cell>
          <cell r="I494">
            <v>10.86</v>
          </cell>
          <cell r="J494">
            <v>10.86</v>
          </cell>
          <cell r="K494">
            <v>10.86</v>
          </cell>
          <cell r="L494">
            <v>10.86</v>
          </cell>
          <cell r="M494">
            <v>10.86</v>
          </cell>
          <cell r="N494">
            <v>10.86</v>
          </cell>
          <cell r="O494">
            <v>10.86</v>
          </cell>
          <cell r="P494">
            <v>10.86</v>
          </cell>
        </row>
        <row r="495">
          <cell r="E495">
            <v>9.7200000000000006</v>
          </cell>
          <cell r="F495">
            <v>9.7200000000000006</v>
          </cell>
          <cell r="G495">
            <v>9.7200000000000006</v>
          </cell>
          <cell r="H495">
            <v>9.7200000000000006</v>
          </cell>
          <cell r="I495">
            <v>9.7200000000000006</v>
          </cell>
          <cell r="J495">
            <v>9.7200000000000006</v>
          </cell>
          <cell r="K495">
            <v>9.7200000000000006</v>
          </cell>
          <cell r="L495">
            <v>9.7200000000000006</v>
          </cell>
          <cell r="M495">
            <v>9.7200000000000006</v>
          </cell>
          <cell r="N495">
            <v>9.7200000000000006</v>
          </cell>
          <cell r="O495">
            <v>9.7200000000000006</v>
          </cell>
          <cell r="P495">
            <v>9.7200000000000006</v>
          </cell>
        </row>
        <row r="504">
          <cell r="E504">
            <v>169.62</v>
          </cell>
          <cell r="F504">
            <v>169.62</v>
          </cell>
          <cell r="G504">
            <v>169.62</v>
          </cell>
          <cell r="H504">
            <v>169.62</v>
          </cell>
          <cell r="I504">
            <v>169.62</v>
          </cell>
          <cell r="J504">
            <v>169.62</v>
          </cell>
          <cell r="K504">
            <v>169.62</v>
          </cell>
          <cell r="L504">
            <v>169.62</v>
          </cell>
          <cell r="M504">
            <v>169.62</v>
          </cell>
          <cell r="N504">
            <v>169.62</v>
          </cell>
          <cell r="O504">
            <v>169.62</v>
          </cell>
          <cell r="P504">
            <v>169.62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463">
          <cell r="C463">
            <v>9.7645057452844419</v>
          </cell>
          <cell r="F463">
            <v>9.1879960732497103</v>
          </cell>
          <cell r="I463">
            <v>12.059815137569636</v>
          </cell>
          <cell r="O463">
            <v>12.175848397126057</v>
          </cell>
          <cell r="R463">
            <v>11.826906448830945</v>
          </cell>
          <cell r="U463">
            <v>15.635322898509811</v>
          </cell>
          <cell r="AD463">
            <v>19.311260171290339</v>
          </cell>
          <cell r="AG463">
            <v>21.060858897386897</v>
          </cell>
          <cell r="AJ463">
            <v>14.719932612544396</v>
          </cell>
          <cell r="AS463">
            <v>19.872672222310673</v>
          </cell>
          <cell r="AV463">
            <v>18.083895791787999</v>
          </cell>
          <cell r="AY463">
            <v>18.363469158463218</v>
          </cell>
        </row>
        <row r="464">
          <cell r="C464">
            <v>0.33081012860854547</v>
          </cell>
          <cell r="F464">
            <v>0.3112786496248825</v>
          </cell>
          <cell r="I464">
            <v>0.40857254844479385</v>
          </cell>
          <cell r="O464">
            <v>0.37500329153573841</v>
          </cell>
          <cell r="R464">
            <v>0.36425624747789292</v>
          </cell>
          <cell r="U464">
            <v>0.48155145825807355</v>
          </cell>
          <cell r="AD464">
            <v>0.59476645008541729</v>
          </cell>
          <cell r="AG464">
            <v>0.64865224594567206</v>
          </cell>
          <cell r="AJ464">
            <v>0.45335840270410521</v>
          </cell>
          <cell r="AS464">
            <v>0.61205734926334643</v>
          </cell>
          <cell r="AV464">
            <v>0.55696492141857423</v>
          </cell>
          <cell r="AY464">
            <v>0.56557548630977972</v>
          </cell>
        </row>
        <row r="466">
          <cell r="C466">
            <v>10.914974086006445</v>
          </cell>
          <cell r="F466">
            <v>12.006471494607091</v>
          </cell>
          <cell r="I466">
            <v>19.646953354811597</v>
          </cell>
          <cell r="O466">
            <v>18.009707241910636</v>
          </cell>
          <cell r="R466">
            <v>21.61164869029276</v>
          </cell>
          <cell r="U466">
            <v>21.61164869029276</v>
          </cell>
          <cell r="AD466">
            <v>21.61164869029276</v>
          </cell>
          <cell r="AG466">
            <v>21.61164869029276</v>
          </cell>
          <cell r="AJ466">
            <v>0</v>
          </cell>
          <cell r="AS466">
            <v>9.6051771956856733</v>
          </cell>
          <cell r="AV466">
            <v>9.6051771956856733</v>
          </cell>
          <cell r="AY466">
            <v>9.6051771956856733</v>
          </cell>
        </row>
        <row r="467">
          <cell r="C467">
            <v>0.3669421487603306</v>
          </cell>
          <cell r="F467">
            <v>0.40363636363636368</v>
          </cell>
          <cell r="I467">
            <v>0.66049586776859504</v>
          </cell>
          <cell r="O467">
            <v>0.5504132231404959</v>
          </cell>
          <cell r="R467">
            <v>0.66049586776859504</v>
          </cell>
          <cell r="U467">
            <v>0.66049586776859504</v>
          </cell>
          <cell r="AD467">
            <v>0.66049586776859504</v>
          </cell>
          <cell r="AG467">
            <v>0.66049586776859504</v>
          </cell>
          <cell r="AJ467">
            <v>0</v>
          </cell>
          <cell r="AS467">
            <v>0.29355371900826449</v>
          </cell>
          <cell r="AV467">
            <v>0.29355371900826449</v>
          </cell>
          <cell r="AY467">
            <v>0.29355371900826449</v>
          </cell>
        </row>
        <row r="551">
          <cell r="C551">
            <v>171</v>
          </cell>
          <cell r="F551">
            <v>137</v>
          </cell>
          <cell r="I551">
            <v>166</v>
          </cell>
          <cell r="O551">
            <v>195</v>
          </cell>
          <cell r="R551">
            <v>177</v>
          </cell>
          <cell r="U551">
            <v>189</v>
          </cell>
          <cell r="AD551">
            <v>225</v>
          </cell>
          <cell r="AG551">
            <v>231</v>
          </cell>
          <cell r="AJ551">
            <v>228</v>
          </cell>
          <cell r="AS551">
            <v>189</v>
          </cell>
          <cell r="AV551">
            <v>143</v>
          </cell>
          <cell r="AY551">
            <v>171</v>
          </cell>
        </row>
        <row r="554">
          <cell r="C554">
            <v>1</v>
          </cell>
          <cell r="F554">
            <v>1</v>
          </cell>
          <cell r="I554">
            <v>1</v>
          </cell>
          <cell r="O554">
            <v>2</v>
          </cell>
          <cell r="R554">
            <v>1</v>
          </cell>
          <cell r="U554">
            <v>2</v>
          </cell>
          <cell r="AD554">
            <v>2</v>
          </cell>
          <cell r="AG554">
            <v>2</v>
          </cell>
          <cell r="AJ554">
            <v>2</v>
          </cell>
          <cell r="AS554">
            <v>2</v>
          </cell>
          <cell r="AV554">
            <v>1</v>
          </cell>
          <cell r="AY554">
            <v>2</v>
          </cell>
        </row>
        <row r="557">
          <cell r="C557">
            <v>1</v>
          </cell>
          <cell r="F557">
            <v>1</v>
          </cell>
          <cell r="I557">
            <v>1</v>
          </cell>
          <cell r="O557">
            <v>2</v>
          </cell>
          <cell r="R557">
            <v>1</v>
          </cell>
          <cell r="U557">
            <v>1</v>
          </cell>
          <cell r="AD557">
            <v>2</v>
          </cell>
          <cell r="AG557">
            <v>2</v>
          </cell>
          <cell r="AJ557">
            <v>2</v>
          </cell>
          <cell r="AS557">
            <v>2</v>
          </cell>
          <cell r="AV557">
            <v>1</v>
          </cell>
          <cell r="AY557">
            <v>1</v>
          </cell>
        </row>
      </sheetData>
      <sheetData sheetId="44">
        <row r="4297">
          <cell r="O4297">
            <v>0</v>
          </cell>
          <cell r="R4297">
            <v>0</v>
          </cell>
          <cell r="U4297">
            <v>0</v>
          </cell>
          <cell r="AA4297">
            <v>0</v>
          </cell>
          <cell r="AD4297">
            <v>0</v>
          </cell>
          <cell r="AG4297">
            <v>0</v>
          </cell>
          <cell r="AP4297">
            <v>0</v>
          </cell>
          <cell r="AS4297">
            <v>0</v>
          </cell>
          <cell r="AV4297">
            <v>0</v>
          </cell>
          <cell r="BE4297">
            <v>0</v>
          </cell>
          <cell r="BH4297">
            <v>0</v>
          </cell>
          <cell r="BK4297">
            <v>0</v>
          </cell>
        </row>
        <row r="4298">
          <cell r="O4298">
            <v>350.77301729606779</v>
          </cell>
          <cell r="R4298">
            <v>244.70982223188378</v>
          </cell>
          <cell r="U4298">
            <v>151.11432379650165</v>
          </cell>
          <cell r="AA4298">
            <v>98.106828610449725</v>
          </cell>
          <cell r="AD4298">
            <v>87.503658622417021</v>
          </cell>
          <cell r="AG4298">
            <v>100.28597099625722</v>
          </cell>
          <cell r="AP4298">
            <v>112.51253602670042</v>
          </cell>
          <cell r="AS4298">
            <v>126.39423255383385</v>
          </cell>
          <cell r="AV4298">
            <v>221.20968292339768</v>
          </cell>
          <cell r="BE4298">
            <v>228.74318871560826</v>
          </cell>
          <cell r="BH4298">
            <v>233.78045266122996</v>
          </cell>
          <cell r="BK4298">
            <v>264.68535929637579</v>
          </cell>
        </row>
        <row r="4299">
          <cell r="O4299">
            <v>0</v>
          </cell>
          <cell r="R4299">
            <v>0</v>
          </cell>
          <cell r="U4299">
            <v>0</v>
          </cell>
          <cell r="AA4299">
            <v>0</v>
          </cell>
          <cell r="AD4299">
            <v>0</v>
          </cell>
          <cell r="AG4299">
            <v>0</v>
          </cell>
          <cell r="AP4299">
            <v>0</v>
          </cell>
          <cell r="AS4299">
            <v>0</v>
          </cell>
          <cell r="AV4299">
            <v>0</v>
          </cell>
          <cell r="BE4299">
            <v>0</v>
          </cell>
          <cell r="BH4299">
            <v>0</v>
          </cell>
          <cell r="BK4299">
            <v>0</v>
          </cell>
        </row>
        <row r="4300">
          <cell r="O4300">
            <v>2892.5078645944445</v>
          </cell>
          <cell r="R4300">
            <v>1652.861636911111</v>
          </cell>
          <cell r="U4300">
            <v>419.88207589444443</v>
          </cell>
          <cell r="AA4300">
            <v>6.666666666666667</v>
          </cell>
          <cell r="AD4300">
            <v>7.6190476190476195</v>
          </cell>
          <cell r="AG4300">
            <v>7.1428571428571432</v>
          </cell>
          <cell r="AP4300">
            <v>7.6190476190476195</v>
          </cell>
          <cell r="AS4300">
            <v>7.6190476190476195</v>
          </cell>
          <cell r="AV4300">
            <v>962.87163170007932</v>
          </cell>
          <cell r="BE4300">
            <v>1248.217656254762</v>
          </cell>
          <cell r="BH4300">
            <v>1495.6707113152381</v>
          </cell>
          <cell r="BK4300">
            <v>1744.5523378042858</v>
          </cell>
        </row>
        <row r="4301">
          <cell r="O4301">
            <v>82.644628099173559</v>
          </cell>
          <cell r="R4301">
            <v>90.909090909090907</v>
          </cell>
          <cell r="U4301">
            <v>148.7603305785124</v>
          </cell>
          <cell r="AA4301">
            <v>123.96694214876034</v>
          </cell>
          <cell r="AD4301">
            <v>148.7603305785124</v>
          </cell>
          <cell r="AG4301">
            <v>148.7603305785124</v>
          </cell>
          <cell r="AP4301">
            <v>148.7603305785124</v>
          </cell>
          <cell r="AS4301">
            <v>148.7603305785124</v>
          </cell>
          <cell r="AV4301">
            <v>0</v>
          </cell>
          <cell r="BE4301">
            <v>66.11570247933885</v>
          </cell>
          <cell r="BH4301">
            <v>66.11570247933885</v>
          </cell>
          <cell r="BK4301">
            <v>66.11570247933885</v>
          </cell>
        </row>
        <row r="4302">
          <cell r="O4302">
            <v>1.6635791666666668</v>
          </cell>
          <cell r="R4302">
            <v>0.95061666666666678</v>
          </cell>
          <cell r="U4302">
            <v>0.23765416666666669</v>
          </cell>
          <cell r="AA4302">
            <v>0</v>
          </cell>
          <cell r="AD4302">
            <v>0</v>
          </cell>
          <cell r="AG4302">
            <v>0</v>
          </cell>
          <cell r="AP4302">
            <v>0</v>
          </cell>
          <cell r="AS4302">
            <v>0</v>
          </cell>
          <cell r="AV4302">
            <v>0.54660458333333339</v>
          </cell>
          <cell r="BE4302">
            <v>0.71296250000000005</v>
          </cell>
          <cell r="BH4302">
            <v>0.85555500000000018</v>
          </cell>
          <cell r="BK4302">
            <v>0.99814750000000008</v>
          </cell>
        </row>
        <row r="4303">
          <cell r="O4303">
            <v>295.33007637235022</v>
          </cell>
          <cell r="R4303">
            <v>312.70243380601784</v>
          </cell>
          <cell r="U4303">
            <v>347.44714867335318</v>
          </cell>
          <cell r="AA4303">
            <v>312.70243380601784</v>
          </cell>
          <cell r="AD4303">
            <v>243.21300407134726</v>
          </cell>
          <cell r="AG4303">
            <v>465.57917922229319</v>
          </cell>
          <cell r="AP4303">
            <v>535.06860895696389</v>
          </cell>
          <cell r="AV4303">
            <v>542.01755193043095</v>
          </cell>
          <cell r="BE4303">
            <v>576.7622667977663</v>
          </cell>
          <cell r="BH4303">
            <v>521.17072301002986</v>
          </cell>
          <cell r="BK4303">
            <v>521.17072301002986</v>
          </cell>
        </row>
        <row r="4304">
          <cell r="O4304">
            <v>425.13010507459461</v>
          </cell>
          <cell r="R4304">
            <v>480.68815546976828</v>
          </cell>
          <cell r="U4304">
            <v>714.39956132681334</v>
          </cell>
          <cell r="AA4304">
            <v>628.66694775189683</v>
          </cell>
          <cell r="AD4304">
            <v>591.97877087239533</v>
          </cell>
          <cell r="AG4304">
            <v>697.33147832444729</v>
          </cell>
          <cell r="AP4304">
            <v>818.79559771793504</v>
          </cell>
          <cell r="AS4304">
            <v>840.17120918193712</v>
          </cell>
          <cell r="AV4304">
            <v>842.28923076459421</v>
          </cell>
          <cell r="BE4304">
            <v>803.93047457498494</v>
          </cell>
          <cell r="BH4304">
            <v>688.25811653176004</v>
          </cell>
          <cell r="BK4304">
            <v>752.84476606596274</v>
          </cell>
        </row>
        <row r="4305">
          <cell r="O4305">
            <v>105.80995035460995</v>
          </cell>
          <cell r="R4305">
            <v>118.05223408153788</v>
          </cell>
          <cell r="U4305">
            <v>147.19261347640102</v>
          </cell>
          <cell r="AA4305">
            <v>125.01960783323153</v>
          </cell>
          <cell r="AD4305">
            <v>113.36588087580732</v>
          </cell>
          <cell r="AG4305">
            <v>123.54887908991934</v>
          </cell>
          <cell r="AP4305">
            <v>145.58000243690017</v>
          </cell>
          <cell r="AS4305">
            <v>145.2908472337698</v>
          </cell>
          <cell r="AV4305">
            <v>147.75180926323128</v>
          </cell>
          <cell r="BE4305">
            <v>125.44893667197699</v>
          </cell>
          <cell r="BH4305">
            <v>96.943208102799531</v>
          </cell>
          <cell r="BK4305">
            <v>113.98280621154657</v>
          </cell>
        </row>
        <row r="4306">
          <cell r="O4306">
            <v>3034.3941577910705</v>
          </cell>
          <cell r="R4306">
            <v>2780.7483169594161</v>
          </cell>
          <cell r="U4306">
            <v>3379.4420526698855</v>
          </cell>
          <cell r="AA4306">
            <v>2957.4798780317583</v>
          </cell>
          <cell r="AD4306">
            <v>2847.7487920221502</v>
          </cell>
          <cell r="AG4306">
            <v>3501.0638269051324</v>
          </cell>
          <cell r="AP4306">
            <v>3723.9558483229553</v>
          </cell>
          <cell r="AS4306">
            <v>4227.0441757743411</v>
          </cell>
          <cell r="AV4306">
            <v>3724.3695933402109</v>
          </cell>
          <cell r="BE4306">
            <v>4394.2703371815314</v>
          </cell>
          <cell r="BH4306">
            <v>4137.6965092749442</v>
          </cell>
          <cell r="BK4306">
            <v>4163.0250095748406</v>
          </cell>
        </row>
        <row r="4307">
          <cell r="O4307">
            <v>187</v>
          </cell>
          <cell r="R4307">
            <v>198</v>
          </cell>
          <cell r="U4307">
            <v>220</v>
          </cell>
          <cell r="AA4307">
            <v>198</v>
          </cell>
          <cell r="AD4307">
            <v>154</v>
          </cell>
          <cell r="AG4307">
            <v>294</v>
          </cell>
          <cell r="AP4307">
            <v>338</v>
          </cell>
          <cell r="AS4307">
            <v>362</v>
          </cell>
          <cell r="AV4307">
            <v>343</v>
          </cell>
          <cell r="BE4307">
            <v>365</v>
          </cell>
          <cell r="BH4307">
            <v>329</v>
          </cell>
          <cell r="BK4307">
            <v>329</v>
          </cell>
        </row>
        <row r="4308">
          <cell r="O4308">
            <v>35090</v>
          </cell>
          <cell r="R4308">
            <v>36936</v>
          </cell>
          <cell r="U4308">
            <v>48015</v>
          </cell>
          <cell r="AA4308">
            <v>44323</v>
          </cell>
          <cell r="AD4308">
            <v>36936</v>
          </cell>
          <cell r="AG4308">
            <v>48015</v>
          </cell>
          <cell r="AP4308">
            <v>36936</v>
          </cell>
          <cell r="AS4308">
            <v>62790</v>
          </cell>
          <cell r="AV4308">
            <v>82917</v>
          </cell>
          <cell r="BE4308">
            <v>78486</v>
          </cell>
          <cell r="BH4308">
            <v>74792</v>
          </cell>
          <cell r="BK4308">
            <v>64635</v>
          </cell>
        </row>
        <row r="4309">
          <cell r="O4309">
            <v>0</v>
          </cell>
          <cell r="R4309">
            <v>0</v>
          </cell>
          <cell r="U4309">
            <v>0</v>
          </cell>
          <cell r="AA4309">
            <v>0</v>
          </cell>
          <cell r="AD4309">
            <v>0</v>
          </cell>
          <cell r="AG4309">
            <v>12157</v>
          </cell>
          <cell r="AP4309">
            <v>20261</v>
          </cell>
          <cell r="AS4309">
            <v>21072</v>
          </cell>
          <cell r="AV4309">
            <v>0</v>
          </cell>
          <cell r="BE4309">
            <v>21072</v>
          </cell>
          <cell r="BH4309">
            <v>20261</v>
          </cell>
          <cell r="BK4309">
            <v>19451</v>
          </cell>
        </row>
        <row r="4310">
          <cell r="O4310">
            <v>44190</v>
          </cell>
          <cell r="R4310">
            <v>29775</v>
          </cell>
          <cell r="U4310">
            <v>17830</v>
          </cell>
          <cell r="AA4310">
            <v>11870</v>
          </cell>
          <cell r="AD4310">
            <v>9892</v>
          </cell>
          <cell r="AG4310">
            <v>12858</v>
          </cell>
          <cell r="AP4310">
            <v>9892</v>
          </cell>
          <cell r="AS4310">
            <v>16814</v>
          </cell>
          <cell r="AV4310">
            <v>33638</v>
          </cell>
          <cell r="BE4310">
            <v>35930</v>
          </cell>
          <cell r="BH4310">
            <v>37923</v>
          </cell>
          <cell r="BK4310">
            <v>38186</v>
          </cell>
        </row>
        <row r="4311">
          <cell r="O4311">
            <v>11259</v>
          </cell>
          <cell r="R4311">
            <v>6437</v>
          </cell>
          <cell r="U4311">
            <v>1714</v>
          </cell>
          <cell r="AA4311">
            <v>120</v>
          </cell>
          <cell r="AD4311">
            <v>94</v>
          </cell>
          <cell r="AG4311">
            <v>175</v>
          </cell>
          <cell r="AP4311">
            <v>229</v>
          </cell>
          <cell r="AS4311">
            <v>678</v>
          </cell>
          <cell r="AV4311">
            <v>4006</v>
          </cell>
          <cell r="BE4311">
            <v>4896</v>
          </cell>
          <cell r="BH4311">
            <v>5797</v>
          </cell>
          <cell r="BK4311">
            <v>6761</v>
          </cell>
        </row>
        <row r="4312">
          <cell r="O4312">
            <v>0</v>
          </cell>
          <cell r="R4312">
            <v>0</v>
          </cell>
          <cell r="U4312">
            <v>0</v>
          </cell>
          <cell r="AA4312">
            <v>0</v>
          </cell>
          <cell r="AD4312">
            <v>0</v>
          </cell>
          <cell r="AG4312">
            <v>4693</v>
          </cell>
          <cell r="AP4312">
            <v>7820</v>
          </cell>
          <cell r="AS4312">
            <v>8134</v>
          </cell>
          <cell r="AV4312">
            <v>0</v>
          </cell>
          <cell r="BE4312">
            <v>8134</v>
          </cell>
          <cell r="BH4312">
            <v>7820</v>
          </cell>
          <cell r="BK4312">
            <v>7508</v>
          </cell>
        </row>
        <row r="4313">
          <cell r="O4313">
            <v>21029.479338842975</v>
          </cell>
          <cell r="R4313">
            <v>22890.727272727272</v>
          </cell>
          <cell r="U4313">
            <v>35269.462809917357</v>
          </cell>
          <cell r="AA4313">
            <v>32981.719008264467</v>
          </cell>
          <cell r="AD4313">
            <v>36533.462809917357</v>
          </cell>
          <cell r="AG4313">
            <v>35860.462809917357</v>
          </cell>
          <cell r="AP4313">
            <v>34993.462809917357</v>
          </cell>
          <cell r="AS4313">
            <v>42019.462809917357</v>
          </cell>
          <cell r="AV4313">
            <v>11806</v>
          </cell>
          <cell r="BE4313">
            <v>27056.983471074382</v>
          </cell>
          <cell r="BH4313">
            <v>26373.983471074382</v>
          </cell>
          <cell r="BK4313">
            <v>22259.983471074382</v>
          </cell>
        </row>
        <row r="4314">
          <cell r="O4314">
            <v>932</v>
          </cell>
          <cell r="R4314">
            <v>988</v>
          </cell>
          <cell r="U4314">
            <v>1097</v>
          </cell>
          <cell r="AA4314">
            <v>988</v>
          </cell>
          <cell r="AD4314">
            <v>768</v>
          </cell>
          <cell r="AG4314">
            <v>1470</v>
          </cell>
          <cell r="AP4314">
            <v>1689</v>
          </cell>
          <cell r="AS4314">
            <v>1809</v>
          </cell>
          <cell r="AV4314">
            <v>1712</v>
          </cell>
          <cell r="BE4314">
            <v>1820</v>
          </cell>
          <cell r="BH4314">
            <v>1645</v>
          </cell>
          <cell r="BK4314">
            <v>1645</v>
          </cell>
        </row>
        <row r="4315">
          <cell r="O4315">
            <v>259</v>
          </cell>
          <cell r="R4315">
            <v>275</v>
          </cell>
          <cell r="U4315">
            <v>305</v>
          </cell>
          <cell r="AA4315">
            <v>275</v>
          </cell>
          <cell r="AD4315">
            <v>214</v>
          </cell>
          <cell r="AG4315">
            <v>409</v>
          </cell>
          <cell r="AP4315">
            <v>470</v>
          </cell>
          <cell r="AS4315">
            <v>503</v>
          </cell>
          <cell r="AV4315">
            <v>476</v>
          </cell>
          <cell r="BE4315">
            <v>506</v>
          </cell>
          <cell r="BH4315">
            <v>458</v>
          </cell>
          <cell r="BK4315">
            <v>458</v>
          </cell>
        </row>
        <row r="4316">
          <cell r="O4316">
            <v>0</v>
          </cell>
          <cell r="R4316">
            <v>0.58589358103659062</v>
          </cell>
          <cell r="U4316">
            <v>0.55452600980979883</v>
          </cell>
          <cell r="AA4316">
            <v>0.46629938981634306</v>
          </cell>
          <cell r="AD4316">
            <v>0.36267730319048908</v>
          </cell>
          <cell r="AG4316">
            <v>0.69426798039322168</v>
          </cell>
          <cell r="AP4316">
            <v>0.72633081192572768</v>
          </cell>
          <cell r="AS4316">
            <v>0.23585806613084559</v>
          </cell>
          <cell r="AV4316">
            <v>0.6723606067845731</v>
          </cell>
          <cell r="BE4316">
            <v>1.0025923685256866</v>
          </cell>
          <cell r="BH4316">
            <v>0.97648930172765103</v>
          </cell>
          <cell r="BK4316">
            <v>0.97648930172765103</v>
          </cell>
        </row>
        <row r="4317">
          <cell r="O4317">
            <v>1477.011364242285</v>
          </cell>
          <cell r="R4317">
            <v>1213.1950519082905</v>
          </cell>
          <cell r="U4317">
            <v>1541.5500576758782</v>
          </cell>
          <cell r="AA4317">
            <v>1388.1950519082905</v>
          </cell>
          <cell r="AD4317">
            <v>1426.485040373115</v>
          </cell>
          <cell r="AG4317">
            <v>1551.9570772856766</v>
          </cell>
          <cell r="AP4317">
            <v>1736.6670888208525</v>
          </cell>
          <cell r="AS4317">
            <v>1850.8575951651992</v>
          </cell>
          <cell r="AV4317">
            <v>1593.1380899743701</v>
          </cell>
          <cell r="BE4317">
            <v>1909.6930957419579</v>
          </cell>
          <cell r="BH4317">
            <v>1807.3250865138168</v>
          </cell>
          <cell r="BK4317">
            <v>1914.3250865138168</v>
          </cell>
        </row>
        <row r="4318">
          <cell r="O4318">
            <v>736.38713840382411</v>
          </cell>
          <cell r="R4318">
            <v>604.76612672404337</v>
          </cell>
          <cell r="U4318">
            <v>768.51791858227045</v>
          </cell>
          <cell r="AA4318">
            <v>692.76612672404337</v>
          </cell>
          <cell r="AD4318">
            <v>711.76254300758944</v>
          </cell>
          <cell r="AG4318">
            <v>773.92548323950609</v>
          </cell>
          <cell r="AP4318">
            <v>866.60759461669647</v>
          </cell>
          <cell r="AS4318">
            <v>923.15176566074615</v>
          </cell>
          <cell r="AV4318">
            <v>794.52795298834201</v>
          </cell>
          <cell r="BE4318">
            <v>951.6269448465689</v>
          </cell>
          <cell r="BH4318">
            <v>901.20687787340523</v>
          </cell>
          <cell r="BK4318">
            <v>954.38967787340539</v>
          </cell>
        </row>
        <row r="4319">
          <cell r="O4319">
            <v>7.4357173552565131E-2</v>
          </cell>
          <cell r="R4319">
            <v>7.8731124938010141E-2</v>
          </cell>
          <cell r="U4319">
            <v>8.7479027708900134E-2</v>
          </cell>
          <cell r="AA4319">
            <v>7.8731124938010141E-2</v>
          </cell>
          <cell r="AD4319">
            <v>6.1235319396230115E-2</v>
          </cell>
          <cell r="AG4319">
            <v>0.14527945108676074</v>
          </cell>
          <cell r="AP4319">
            <v>0.18148029259976378</v>
          </cell>
          <cell r="AS4319">
            <v>0.19297348924486513</v>
          </cell>
          <cell r="AV4319">
            <v>0.13646728322588425</v>
          </cell>
          <cell r="BE4319">
            <v>0.19384827952195413</v>
          </cell>
          <cell r="BH4319">
            <v>0.17798113149140782</v>
          </cell>
          <cell r="BK4319">
            <v>0.1761106278942855</v>
          </cell>
        </row>
        <row r="4320">
          <cell r="O4320">
            <v>69.421487603305792</v>
          </cell>
          <cell r="R4320">
            <v>76.363636363636374</v>
          </cell>
          <cell r="U4320">
            <v>124.95867768595043</v>
          </cell>
          <cell r="AA4320">
            <v>104.1322314049587</v>
          </cell>
          <cell r="AD4320">
            <v>124.95867768595043</v>
          </cell>
          <cell r="AG4320">
            <v>124.95867768595043</v>
          </cell>
          <cell r="AP4320">
            <v>124.95867768595043</v>
          </cell>
          <cell r="AS4320">
            <v>124.95867768595043</v>
          </cell>
          <cell r="AV4320">
            <v>0</v>
          </cell>
          <cell r="BE4320">
            <v>55.537190082644642</v>
          </cell>
          <cell r="BH4320">
            <v>55.537190082644642</v>
          </cell>
          <cell r="BK4320">
            <v>55.537190082644642</v>
          </cell>
        </row>
        <row r="4321">
          <cell r="O4321">
            <v>73.301939598054801</v>
          </cell>
          <cell r="R4321">
            <v>80.608470804357509</v>
          </cell>
          <cell r="U4321">
            <v>224.08516958059926</v>
          </cell>
          <cell r="AA4321">
            <v>202.19937989526659</v>
          </cell>
          <cell r="AD4321">
            <v>237.09663169343247</v>
          </cell>
          <cell r="AG4321">
            <v>230.92217918605493</v>
          </cell>
          <cell r="AP4321">
            <v>237.66453777749948</v>
          </cell>
          <cell r="AS4321">
            <v>237.73890643136539</v>
          </cell>
          <cell r="AV4321">
            <v>174.16182558469586</v>
          </cell>
          <cell r="BE4321">
            <v>178.23268020509343</v>
          </cell>
          <cell r="BH4321">
            <v>171.51736476050925</v>
          </cell>
          <cell r="BK4321">
            <v>184.73165047479498</v>
          </cell>
        </row>
        <row r="4322">
          <cell r="O4322">
            <v>914.17241319444452</v>
          </cell>
          <cell r="R4322">
            <v>522.38423611111114</v>
          </cell>
          <cell r="U4322">
            <v>1171.7808295915879</v>
          </cell>
          <cell r="AA4322">
            <v>1039.9172105915929</v>
          </cell>
          <cell r="AD4322">
            <v>1186.0731743754716</v>
          </cell>
          <cell r="AG4322">
            <v>1116.9455188384877</v>
          </cell>
          <cell r="AP4322">
            <v>1180.952380952381</v>
          </cell>
          <cell r="AS4322">
            <v>1180.952380952381</v>
          </cell>
          <cell r="AV4322">
            <v>2243.005223168022</v>
          </cell>
          <cell r="BE4322">
            <v>1720.3596056547622</v>
          </cell>
          <cell r="BH4322">
            <v>1724.907717261905</v>
          </cell>
          <cell r="BK4322">
            <v>1950.8844002976193</v>
          </cell>
        </row>
        <row r="4323">
          <cell r="O4323">
            <v>0</v>
          </cell>
          <cell r="R4323">
            <v>0</v>
          </cell>
          <cell r="U4323">
            <v>0</v>
          </cell>
          <cell r="AA4323">
            <v>0</v>
          </cell>
          <cell r="AD4323">
            <v>0</v>
          </cell>
          <cell r="AG4323">
            <v>0</v>
          </cell>
          <cell r="AP4323">
            <v>0</v>
          </cell>
          <cell r="AS4323">
            <v>0</v>
          </cell>
          <cell r="AV4323">
            <v>0</v>
          </cell>
          <cell r="BE4323">
            <v>0</v>
          </cell>
          <cell r="BH4323">
            <v>0</v>
          </cell>
          <cell r="BK4323">
            <v>0</v>
          </cell>
        </row>
        <row r="4328">
          <cell r="O4328">
            <v>2.9785189953703703</v>
          </cell>
          <cell r="R4328">
            <v>3.0826515740740743</v>
          </cell>
          <cell r="U4328">
            <v>4.7074470462962967</v>
          </cell>
          <cell r="AA4328">
            <v>4.4991818888888897</v>
          </cell>
          <cell r="AD4328">
            <v>3.0826515740740743</v>
          </cell>
          <cell r="AG4328">
            <v>4.7074470462962967</v>
          </cell>
          <cell r="AP4328">
            <v>3.0826515740740743</v>
          </cell>
          <cell r="AS4328">
            <v>5.5405076759259266</v>
          </cell>
          <cell r="AV4328">
            <v>7.6755527837962978</v>
          </cell>
          <cell r="BE4328">
            <v>6.4256345949074083</v>
          </cell>
          <cell r="BH4328">
            <v>6.2173694375000004</v>
          </cell>
          <cell r="BK4328">
            <v>5.6446402546296301</v>
          </cell>
        </row>
      </sheetData>
      <sheetData sheetId="45"/>
      <sheetData sheetId="46"/>
      <sheetData sheetId="47"/>
      <sheetData sheetId="48"/>
      <sheetData sheetId="49"/>
      <sheetData sheetId="50"/>
      <sheetData sheetId="51">
        <row r="121">
          <cell r="D121">
            <v>97.593999999999994</v>
          </cell>
          <cell r="E121">
            <v>139.28423610444509</v>
          </cell>
          <cell r="F121">
            <v>256.35399999999998</v>
          </cell>
          <cell r="H121">
            <v>150.851</v>
          </cell>
          <cell r="I121">
            <v>90.462999999999994</v>
          </cell>
          <cell r="J121">
            <v>148.53199999999998</v>
          </cell>
          <cell r="M121">
            <v>166.12099999999998</v>
          </cell>
          <cell r="N121">
            <v>357.03300000000002</v>
          </cell>
          <cell r="O121">
            <v>91.025000000000006</v>
          </cell>
          <cell r="R121">
            <v>76.338999999999999</v>
          </cell>
          <cell r="S121">
            <v>102.89700000000001</v>
          </cell>
          <cell r="T121">
            <v>138.24099999999999</v>
          </cell>
        </row>
        <row r="133">
          <cell r="D133">
            <v>47</v>
          </cell>
          <cell r="E133">
            <v>137.90183413564483</v>
          </cell>
          <cell r="F133">
            <v>127.22556310578847</v>
          </cell>
          <cell r="H133">
            <v>122.7771168433483</v>
          </cell>
          <cell r="I133">
            <v>46.975592531368044</v>
          </cell>
          <cell r="J133">
            <v>236.6573411618163</v>
          </cell>
          <cell r="M133">
            <v>185.0553645175105</v>
          </cell>
          <cell r="N133">
            <v>44.484462624401559</v>
          </cell>
          <cell r="O133">
            <v>52.49166589679384</v>
          </cell>
          <cell r="R133">
            <v>220.64293461703176</v>
          </cell>
          <cell r="S133">
            <v>466.9089197057188</v>
          </cell>
          <cell r="T133">
            <v>29.359745332105032</v>
          </cell>
        </row>
        <row r="231">
          <cell r="D231">
            <v>702.45038933468891</v>
          </cell>
          <cell r="E231">
            <v>812.18046783440286</v>
          </cell>
          <cell r="F231">
            <v>1618.772661119348</v>
          </cell>
          <cell r="H231">
            <v>641.27197421488825</v>
          </cell>
          <cell r="I231">
            <v>413.1008072038295</v>
          </cell>
          <cell r="J231">
            <v>1195.0529840729434</v>
          </cell>
          <cell r="M231">
            <v>1163.0233561212813</v>
          </cell>
          <cell r="N231">
            <v>1427.6559115354726</v>
          </cell>
          <cell r="O231">
            <v>435.66498495765711</v>
          </cell>
          <cell r="R231">
            <v>996.7448879732658</v>
          </cell>
          <cell r="S231">
            <v>1744.0939401128994</v>
          </cell>
          <cell r="T231">
            <v>780.4445844063132</v>
          </cell>
        </row>
      </sheetData>
      <sheetData sheetId="52"/>
      <sheetData sheetId="53"/>
      <sheetData sheetId="54"/>
      <sheetData sheetId="55"/>
      <sheetData sheetId="56">
        <row r="53">
          <cell r="E53">
            <v>6</v>
          </cell>
          <cell r="F53">
            <v>6</v>
          </cell>
          <cell r="H53">
            <v>6</v>
          </cell>
          <cell r="I53">
            <v>6</v>
          </cell>
          <cell r="J53">
            <v>6</v>
          </cell>
          <cell r="M53">
            <v>6</v>
          </cell>
          <cell r="N53">
            <v>6</v>
          </cell>
          <cell r="O53">
            <v>6</v>
          </cell>
          <cell r="R53">
            <v>6</v>
          </cell>
          <cell r="S53">
            <v>6</v>
          </cell>
          <cell r="T53">
            <v>6</v>
          </cell>
        </row>
        <row r="54">
          <cell r="D54">
            <v>144.80000000000001</v>
          </cell>
          <cell r="E54">
            <v>170</v>
          </cell>
          <cell r="F54">
            <v>30</v>
          </cell>
          <cell r="H54">
            <v>36</v>
          </cell>
          <cell r="I54">
            <v>95</v>
          </cell>
          <cell r="J54">
            <v>175</v>
          </cell>
          <cell r="M54">
            <v>25</v>
          </cell>
          <cell r="N54">
            <v>25</v>
          </cell>
          <cell r="O54">
            <v>40</v>
          </cell>
          <cell r="R54">
            <v>38</v>
          </cell>
          <cell r="S54">
            <v>38</v>
          </cell>
          <cell r="T54">
            <v>37.200000000000003</v>
          </cell>
        </row>
        <row r="162">
          <cell r="D162">
            <v>1831.5038785010679</v>
          </cell>
          <cell r="E162">
            <v>1342.278018551043</v>
          </cell>
          <cell r="F162">
            <v>750.44208090854659</v>
          </cell>
          <cell r="H162">
            <v>527.67521517892237</v>
          </cell>
          <cell r="I162">
            <v>1221.2804771152169</v>
          </cell>
          <cell r="J162">
            <v>1897.7704072197564</v>
          </cell>
          <cell r="M162">
            <v>516.76662438204517</v>
          </cell>
          <cell r="N162">
            <v>459.45732170498667</v>
          </cell>
          <cell r="O162">
            <v>1017.8448264410423</v>
          </cell>
          <cell r="R162">
            <v>871.92471970958331</v>
          </cell>
          <cell r="S162">
            <v>798.81096349378288</v>
          </cell>
          <cell r="T162">
            <v>991.53590576635236</v>
          </cell>
        </row>
      </sheetData>
      <sheetData sheetId="57">
        <row r="62">
          <cell r="D62">
            <v>0</v>
          </cell>
          <cell r="E62">
            <v>64</v>
          </cell>
          <cell r="F62">
            <v>15</v>
          </cell>
          <cell r="H62">
            <v>78</v>
          </cell>
          <cell r="I62">
            <v>0</v>
          </cell>
          <cell r="J62">
            <v>26</v>
          </cell>
          <cell r="M62">
            <v>0</v>
          </cell>
          <cell r="N62">
            <v>12</v>
          </cell>
          <cell r="O62">
            <v>0</v>
          </cell>
          <cell r="R62">
            <v>0</v>
          </cell>
          <cell r="S62">
            <v>18</v>
          </cell>
          <cell r="T62">
            <v>0</v>
          </cell>
        </row>
        <row r="191">
          <cell r="D191">
            <v>1116.0599184829443</v>
          </cell>
          <cell r="E191">
            <v>1239.4879448644949</v>
          </cell>
          <cell r="F191">
            <v>1033.512981443881</v>
          </cell>
          <cell r="H191">
            <v>1362.5864424760416</v>
          </cell>
          <cell r="I191">
            <v>1379.9009468988943</v>
          </cell>
          <cell r="J191">
            <v>1375.6225622348104</v>
          </cell>
          <cell r="M191">
            <v>1514.7823911380683</v>
          </cell>
          <cell r="N191">
            <v>1242.903753948236</v>
          </cell>
          <cell r="O191">
            <v>1019.2167629539326</v>
          </cell>
          <cell r="R191">
            <v>1348.4233050002524</v>
          </cell>
          <cell r="S191">
            <v>1579.1083560135871</v>
          </cell>
          <cell r="T191">
            <v>1300.3112810305295</v>
          </cell>
        </row>
      </sheetData>
      <sheetData sheetId="58"/>
      <sheetData sheetId="59"/>
      <sheetData sheetId="60">
        <row r="13"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L13">
            <v>0</v>
          </cell>
          <cell r="M13">
            <v>1500</v>
          </cell>
          <cell r="N13">
            <v>0</v>
          </cell>
          <cell r="Q13">
            <v>0</v>
          </cell>
          <cell r="R13">
            <v>0</v>
          </cell>
          <cell r="S13">
            <v>0</v>
          </cell>
        </row>
      </sheetData>
      <sheetData sheetId="61"/>
      <sheetData sheetId="62"/>
      <sheetData sheetId="63"/>
      <sheetData sheetId="64"/>
      <sheetData sheetId="65">
        <row r="30">
          <cell r="D30">
            <v>61.015362942857166</v>
          </cell>
          <cell r="E30">
            <v>40</v>
          </cell>
          <cell r="F30">
            <v>40</v>
          </cell>
          <cell r="H30">
            <v>40</v>
          </cell>
          <cell r="I30">
            <v>40</v>
          </cell>
          <cell r="J30">
            <v>40</v>
          </cell>
          <cell r="M30">
            <v>40</v>
          </cell>
          <cell r="N30">
            <v>40</v>
          </cell>
          <cell r="O30">
            <v>40</v>
          </cell>
          <cell r="R30">
            <v>40</v>
          </cell>
          <cell r="S30">
            <v>40</v>
          </cell>
          <cell r="T30">
            <v>40</v>
          </cell>
        </row>
        <row r="46">
          <cell r="D46">
            <v>0.28630481142857145</v>
          </cell>
          <cell r="E46">
            <v>0.38173974857142856</v>
          </cell>
          <cell r="F46">
            <v>0.41991372342857147</v>
          </cell>
          <cell r="H46">
            <v>0.40082673600000002</v>
          </cell>
          <cell r="I46">
            <v>0.38173974857142856</v>
          </cell>
          <cell r="J46">
            <v>0.40082673600000002</v>
          </cell>
          <cell r="M46">
            <v>0.38173974857142856</v>
          </cell>
          <cell r="N46">
            <v>0.41991372342857147</v>
          </cell>
          <cell r="O46">
            <v>0.40082673600000002</v>
          </cell>
          <cell r="R46">
            <v>0.40082673600000002</v>
          </cell>
          <cell r="S46">
            <v>0.38173974857142856</v>
          </cell>
          <cell r="T46">
            <v>0.41991372342857147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>
        <row r="32">
          <cell r="F32">
            <v>0</v>
          </cell>
          <cell r="G32">
            <v>300</v>
          </cell>
          <cell r="H32">
            <v>0</v>
          </cell>
          <cell r="J32">
            <v>100</v>
          </cell>
          <cell r="K32">
            <v>200</v>
          </cell>
          <cell r="L32">
            <v>200</v>
          </cell>
          <cell r="O32">
            <v>0</v>
          </cell>
          <cell r="P32">
            <v>100</v>
          </cell>
          <cell r="Q32">
            <v>0</v>
          </cell>
          <cell r="T32">
            <v>0</v>
          </cell>
          <cell r="U32">
            <v>0</v>
          </cell>
          <cell r="V32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O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V80">
            <v>0</v>
          </cell>
        </row>
        <row r="118">
          <cell r="F118">
            <v>0</v>
          </cell>
          <cell r="G118">
            <v>0</v>
          </cell>
          <cell r="H118">
            <v>76.268999999999991</v>
          </cell>
          <cell r="J118">
            <v>0</v>
          </cell>
          <cell r="K118">
            <v>25.422999999999998</v>
          </cell>
          <cell r="L118">
            <v>50.845999999999997</v>
          </cell>
          <cell r="O118">
            <v>50.845999999999997</v>
          </cell>
          <cell r="P118">
            <v>0</v>
          </cell>
          <cell r="Q118">
            <v>25.422999999999998</v>
          </cell>
          <cell r="T118">
            <v>0</v>
          </cell>
          <cell r="U118">
            <v>0</v>
          </cell>
          <cell r="V118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O168">
            <v>0</v>
          </cell>
          <cell r="P168">
            <v>0</v>
          </cell>
          <cell r="Q168">
            <v>0</v>
          </cell>
          <cell r="T168">
            <v>0</v>
          </cell>
          <cell r="U168">
            <v>0</v>
          </cell>
          <cell r="V168">
            <v>0</v>
          </cell>
        </row>
        <row r="180">
          <cell r="F180">
            <v>0</v>
          </cell>
          <cell r="G180">
            <v>24.408000000000001</v>
          </cell>
          <cell r="H180">
            <v>0</v>
          </cell>
          <cell r="J180">
            <v>0</v>
          </cell>
          <cell r="K180">
            <v>0</v>
          </cell>
          <cell r="L180">
            <v>16.271999999999998</v>
          </cell>
          <cell r="O180">
            <v>40.68</v>
          </cell>
          <cell r="P180">
            <v>0</v>
          </cell>
          <cell r="Q180">
            <v>0</v>
          </cell>
          <cell r="T180">
            <v>0</v>
          </cell>
          <cell r="U180">
            <v>0</v>
          </cell>
          <cell r="V18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J211">
            <v>8.0500000000000007</v>
          </cell>
          <cell r="K211">
            <v>0</v>
          </cell>
          <cell r="L211">
            <v>0</v>
          </cell>
          <cell r="O211">
            <v>0</v>
          </cell>
          <cell r="P211">
            <v>0</v>
          </cell>
          <cell r="Q211">
            <v>0</v>
          </cell>
          <cell r="T211">
            <v>8.0500000000000007</v>
          </cell>
          <cell r="U211">
            <v>0</v>
          </cell>
          <cell r="V211">
            <v>0</v>
          </cell>
        </row>
        <row r="220">
          <cell r="F220">
            <v>0</v>
          </cell>
          <cell r="G220">
            <v>0</v>
          </cell>
          <cell r="H220">
            <v>9.32</v>
          </cell>
          <cell r="J220">
            <v>0</v>
          </cell>
          <cell r="K220">
            <v>0</v>
          </cell>
          <cell r="L220">
            <v>0</v>
          </cell>
          <cell r="O220">
            <v>0</v>
          </cell>
          <cell r="P220">
            <v>0</v>
          </cell>
          <cell r="Q220">
            <v>0</v>
          </cell>
          <cell r="T220">
            <v>0</v>
          </cell>
          <cell r="U220">
            <v>0</v>
          </cell>
          <cell r="V220">
            <v>0</v>
          </cell>
        </row>
      </sheetData>
      <sheetData sheetId="74">
        <row r="50"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O50">
            <v>0</v>
          </cell>
          <cell r="P50">
            <v>0</v>
          </cell>
          <cell r="Q50">
            <v>0</v>
          </cell>
          <cell r="T50">
            <v>0</v>
          </cell>
          <cell r="U50">
            <v>0</v>
          </cell>
          <cell r="V5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>
            <v>0</v>
          </cell>
          <cell r="Q111">
            <v>0</v>
          </cell>
          <cell r="T111">
            <v>0</v>
          </cell>
          <cell r="U111">
            <v>0</v>
          </cell>
          <cell r="V111">
            <v>0</v>
          </cell>
        </row>
      </sheetData>
      <sheetData sheetId="75">
        <row r="15">
          <cell r="E15">
            <v>5.2768000000000006</v>
          </cell>
          <cell r="F15">
            <v>5.2768000000000006</v>
          </cell>
          <cell r="G15">
            <v>5.2768000000000006</v>
          </cell>
          <cell r="I15">
            <v>5.2768000000000006</v>
          </cell>
          <cell r="J15">
            <v>5.2768000000000006</v>
          </cell>
          <cell r="K15">
            <v>5.2768000000000006</v>
          </cell>
          <cell r="N15">
            <v>5.3230465744858959</v>
          </cell>
          <cell r="O15">
            <v>5.3230465744858959</v>
          </cell>
          <cell r="P15">
            <v>5.3230465744858959</v>
          </cell>
          <cell r="S15">
            <v>5.3230465744858959</v>
          </cell>
          <cell r="T15">
            <v>5.3230465744858959</v>
          </cell>
          <cell r="U15">
            <v>5.3230465744858959</v>
          </cell>
        </row>
        <row r="24">
          <cell r="E24">
            <v>3.0909114858010822</v>
          </cell>
          <cell r="F24">
            <v>3.204432827488997</v>
          </cell>
          <cell r="G24">
            <v>3.1688519016637464</v>
          </cell>
          <cell r="I24">
            <v>3.1791772079201883</v>
          </cell>
          <cell r="J24">
            <v>3.3653143740957359</v>
          </cell>
          <cell r="K24">
            <v>3.2695559934606964</v>
          </cell>
          <cell r="N24">
            <v>3.3492502723103348</v>
          </cell>
          <cell r="O24">
            <v>3.2556353781638463</v>
          </cell>
          <cell r="P24">
            <v>3.6377907976521544</v>
          </cell>
          <cell r="S24">
            <v>3.0392091422945584</v>
          </cell>
          <cell r="T24">
            <v>2.9318546705300852</v>
          </cell>
          <cell r="U24">
            <v>2.8809580361449671</v>
          </cell>
        </row>
        <row r="31">
          <cell r="E31">
            <v>4.26</v>
          </cell>
          <cell r="F31">
            <v>4.26</v>
          </cell>
          <cell r="G31">
            <v>4.26</v>
          </cell>
          <cell r="I31">
            <v>4.26</v>
          </cell>
          <cell r="J31">
            <v>4.26</v>
          </cell>
          <cell r="K31">
            <v>4.26</v>
          </cell>
          <cell r="N31">
            <v>4.26</v>
          </cell>
          <cell r="O31">
            <v>4.26</v>
          </cell>
          <cell r="P31">
            <v>4.26</v>
          </cell>
          <cell r="S31">
            <v>4.26</v>
          </cell>
          <cell r="T31">
            <v>4.26</v>
          </cell>
          <cell r="U31">
            <v>4.26</v>
          </cell>
        </row>
        <row r="36">
          <cell r="E36">
            <v>19.41</v>
          </cell>
          <cell r="F36">
            <v>19.41</v>
          </cell>
          <cell r="G36">
            <v>19.41</v>
          </cell>
          <cell r="I36">
            <v>19.41</v>
          </cell>
          <cell r="J36">
            <v>19.41</v>
          </cell>
          <cell r="K36">
            <v>19.41</v>
          </cell>
          <cell r="N36">
            <v>21.1</v>
          </cell>
          <cell r="O36">
            <v>21.1</v>
          </cell>
          <cell r="P36">
            <v>21.1</v>
          </cell>
          <cell r="S36">
            <v>21.1</v>
          </cell>
          <cell r="T36">
            <v>21.1</v>
          </cell>
          <cell r="U36">
            <v>21.1</v>
          </cell>
        </row>
        <row r="41">
          <cell r="E41">
            <v>14.16</v>
          </cell>
          <cell r="F41">
            <v>14.16</v>
          </cell>
          <cell r="G41">
            <v>14.16</v>
          </cell>
          <cell r="I41">
            <v>14.16</v>
          </cell>
          <cell r="J41">
            <v>14.16</v>
          </cell>
          <cell r="K41">
            <v>14.16</v>
          </cell>
          <cell r="N41">
            <v>15.58</v>
          </cell>
          <cell r="O41">
            <v>15.58</v>
          </cell>
          <cell r="P41">
            <v>15.58</v>
          </cell>
          <cell r="S41">
            <v>15.58</v>
          </cell>
          <cell r="T41">
            <v>15.58</v>
          </cell>
          <cell r="U41">
            <v>15.58</v>
          </cell>
        </row>
        <row r="48"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  <cell r="T48">
            <v>0</v>
          </cell>
          <cell r="U48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N72">
            <v>0</v>
          </cell>
          <cell r="O72">
            <v>0</v>
          </cell>
          <cell r="P72">
            <v>0</v>
          </cell>
          <cell r="S72">
            <v>0</v>
          </cell>
          <cell r="T72">
            <v>0</v>
          </cell>
          <cell r="U72">
            <v>0</v>
          </cell>
        </row>
      </sheetData>
      <sheetData sheetId="76">
        <row r="81">
          <cell r="E81">
            <v>121.70781800000002</v>
          </cell>
          <cell r="F81">
            <v>91.777778256000005</v>
          </cell>
          <cell r="G81">
            <v>119.54061647999998</v>
          </cell>
          <cell r="I81">
            <v>95.819677200000015</v>
          </cell>
          <cell r="J81">
            <v>87.292737599999995</v>
          </cell>
          <cell r="K81">
            <v>97.253292799999997</v>
          </cell>
          <cell r="N81">
            <v>107.04772799999999</v>
          </cell>
          <cell r="P81">
            <v>99.688944240000012</v>
          </cell>
          <cell r="S81">
            <v>110.13756000000002</v>
          </cell>
          <cell r="T81">
            <v>166.30771559999999</v>
          </cell>
          <cell r="U81">
            <v>167.7072766</v>
          </cell>
        </row>
        <row r="168">
          <cell r="E168">
            <v>17.5</v>
          </cell>
          <cell r="F168">
            <v>15.2</v>
          </cell>
          <cell r="G168">
            <v>19.399999999999999</v>
          </cell>
          <cell r="I168">
            <v>15.84</v>
          </cell>
          <cell r="J168">
            <v>15.39</v>
          </cell>
          <cell r="K168">
            <v>17.712</v>
          </cell>
          <cell r="N168">
            <v>18.251999999999999</v>
          </cell>
          <cell r="P168">
            <v>21.402000000000001</v>
          </cell>
          <cell r="S168">
            <v>26.36</v>
          </cell>
          <cell r="T168">
            <v>25</v>
          </cell>
          <cell r="U168">
            <v>24.86</v>
          </cell>
        </row>
        <row r="188">
          <cell r="E188">
            <v>56.225000000000001</v>
          </cell>
          <cell r="F188">
            <v>41.602000000000004</v>
          </cell>
          <cell r="G188">
            <v>61.403999999999996</v>
          </cell>
          <cell r="I188">
            <v>51.44</v>
          </cell>
          <cell r="J188">
            <v>49.585000000000001</v>
          </cell>
          <cell r="K188">
            <v>50.789000000000001</v>
          </cell>
          <cell r="N188">
            <v>54.323999999999998</v>
          </cell>
          <cell r="P188">
            <v>56.121987951807235</v>
          </cell>
          <cell r="S188">
            <v>74.24199999999999</v>
          </cell>
          <cell r="T188">
            <v>70.904999999999987</v>
          </cell>
          <cell r="U188">
            <v>73.699999999999989</v>
          </cell>
        </row>
        <row r="269">
          <cell r="E269">
            <v>0.7</v>
          </cell>
          <cell r="F269">
            <v>0.60799999999999998</v>
          </cell>
          <cell r="G269">
            <v>0.77600000000000002</v>
          </cell>
          <cell r="I269">
            <v>0.70399999999999996</v>
          </cell>
          <cell r="J269">
            <v>0.68400000000000005</v>
          </cell>
          <cell r="K269">
            <v>0.78720000000000001</v>
          </cell>
          <cell r="N269">
            <v>0.81120000000000003</v>
          </cell>
          <cell r="O269">
            <v>0.96560000000000001</v>
          </cell>
          <cell r="P269">
            <v>0.95120000000000005</v>
          </cell>
          <cell r="S269">
            <v>1.0544</v>
          </cell>
          <cell r="T269">
            <v>1</v>
          </cell>
          <cell r="U269">
            <v>0.99439999999999995</v>
          </cell>
        </row>
      </sheetData>
      <sheetData sheetId="77">
        <row r="53">
          <cell r="AA53">
            <v>133.82844884210525</v>
          </cell>
          <cell r="AB53">
            <v>101.94874368000002</v>
          </cell>
          <cell r="AC53">
            <v>69.728903292631585</v>
          </cell>
          <cell r="AE53">
            <v>54.513045950877206</v>
          </cell>
          <cell r="AF53">
            <v>9.7559957894736833</v>
          </cell>
          <cell r="AG53">
            <v>10.166321494736843</v>
          </cell>
          <cell r="AJ53">
            <v>10.166321494736843</v>
          </cell>
          <cell r="AK53">
            <v>10.145415789473686</v>
          </cell>
          <cell r="AL53">
            <v>16.896728842105265</v>
          </cell>
          <cell r="AO53">
            <v>67.840426105263163</v>
          </cell>
          <cell r="AP53">
            <v>80.299295999999998</v>
          </cell>
          <cell r="AQ53">
            <v>130.22376038399997</v>
          </cell>
        </row>
      </sheetData>
      <sheetData sheetId="78">
        <row r="33">
          <cell r="P33">
            <v>41.762856000000006</v>
          </cell>
          <cell r="Q33">
            <v>43.41782400000001</v>
          </cell>
          <cell r="R33">
            <v>43.054996799999998</v>
          </cell>
          <cell r="T33">
            <v>27.598464</v>
          </cell>
          <cell r="U33">
            <v>13.75349888</v>
          </cell>
          <cell r="V33">
            <v>16.410424800000001</v>
          </cell>
          <cell r="Y33">
            <v>16.410424800000001</v>
          </cell>
          <cell r="Z33">
            <v>17.191873600000001</v>
          </cell>
          <cell r="AA33">
            <v>22</v>
          </cell>
          <cell r="AD33">
            <v>42.024556800000006</v>
          </cell>
          <cell r="AE33">
            <v>58.258713600000007</v>
          </cell>
          <cell r="AF33">
            <v>48.216064800000005</v>
          </cell>
        </row>
      </sheetData>
      <sheetData sheetId="79">
        <row r="15">
          <cell r="D15">
            <v>413.04685643252532</v>
          </cell>
          <cell r="F15">
            <v>437.34373034032097</v>
          </cell>
          <cell r="H15">
            <v>534.53122597150343</v>
          </cell>
          <cell r="J15">
            <v>485.93747815591223</v>
          </cell>
          <cell r="L15">
            <v>485.93747815591223</v>
          </cell>
          <cell r="N15">
            <v>505.62153746869734</v>
          </cell>
          <cell r="P15">
            <v>505.62153746869734</v>
          </cell>
          <cell r="R15">
            <v>529.69875353863529</v>
          </cell>
          <cell r="T15">
            <v>481.54432139875939</v>
          </cell>
          <cell r="V15">
            <v>529.69875353863529</v>
          </cell>
          <cell r="X15">
            <v>505.62153746869734</v>
          </cell>
          <cell r="Z15">
            <v>505.62153746869734</v>
          </cell>
        </row>
      </sheetData>
      <sheetData sheetId="80"/>
      <sheetData sheetId="81">
        <row r="15">
          <cell r="D15">
            <v>637.32797887386096</v>
          </cell>
          <cell r="F15">
            <v>674.81785998408805</v>
          </cell>
          <cell r="H15">
            <v>824.77738442499663</v>
          </cell>
          <cell r="J15">
            <v>749.79762220454245</v>
          </cell>
          <cell r="L15">
            <v>749.79762220454245</v>
          </cell>
          <cell r="N15">
            <v>780.15605251956958</v>
          </cell>
          <cell r="P15">
            <v>780.15605251956958</v>
          </cell>
          <cell r="R15">
            <v>817.306340734787</v>
          </cell>
          <cell r="T15">
            <v>743.00576430435194</v>
          </cell>
          <cell r="V15">
            <v>817.306340734787</v>
          </cell>
          <cell r="X15">
            <v>780.15605251956958</v>
          </cell>
          <cell r="Z15">
            <v>780.15605251956958</v>
          </cell>
        </row>
      </sheetData>
      <sheetData sheetId="82">
        <row r="8">
          <cell r="E8">
            <v>8</v>
          </cell>
        </row>
      </sheetData>
      <sheetData sheetId="83"/>
      <sheetData sheetId="84"/>
      <sheetData sheetId="85"/>
      <sheetData sheetId="86">
        <row r="11">
          <cell r="I11">
            <v>10</v>
          </cell>
          <cell r="Q11">
            <v>0</v>
          </cell>
        </row>
        <row r="84">
          <cell r="E84">
            <v>8.2364999999999995</v>
          </cell>
          <cell r="F84">
            <v>8.7210000000000001</v>
          </cell>
          <cell r="G84">
            <v>10.659000000000001</v>
          </cell>
          <cell r="I84">
            <v>9.69</v>
          </cell>
          <cell r="J84">
            <v>9.69</v>
          </cell>
          <cell r="K84">
            <v>10.1745</v>
          </cell>
          <cell r="N84">
            <v>10.1745</v>
          </cell>
          <cell r="O84">
            <v>10.659000000000001</v>
          </cell>
          <cell r="P84">
            <v>9.69</v>
          </cell>
          <cell r="S84">
            <v>10.659000000000001</v>
          </cell>
          <cell r="T84">
            <v>10.1745</v>
          </cell>
          <cell r="U84">
            <v>10.1745</v>
          </cell>
        </row>
      </sheetData>
      <sheetData sheetId="87">
        <row r="1849">
          <cell r="H1849">
            <v>1.2228724254803294</v>
          </cell>
        </row>
        <row r="2062">
          <cell r="H2062">
            <v>24.893661273515736</v>
          </cell>
          <cell r="I2062">
            <v>46.785514857299518</v>
          </cell>
          <cell r="J2062">
            <v>41.03049987351573</v>
          </cell>
          <cell r="L2062">
            <v>35.946236738380591</v>
          </cell>
          <cell r="M2062">
            <v>39.2393281383806</v>
          </cell>
          <cell r="N2062">
            <v>17.876275338380605</v>
          </cell>
          <cell r="Q2062">
            <v>32.357939538380599</v>
          </cell>
          <cell r="R2062">
            <v>33.964702005047265</v>
          </cell>
          <cell r="S2062">
            <v>44.134918138380598</v>
          </cell>
          <cell r="V2062">
            <v>49.207566738380599</v>
          </cell>
          <cell r="W2062">
            <v>33.067319873515736</v>
          </cell>
          <cell r="X2062">
            <v>41.480494857299519</v>
          </cell>
        </row>
      </sheetData>
      <sheetData sheetId="88"/>
      <sheetData sheetId="89"/>
      <sheetData sheetId="90"/>
      <sheetData sheetId="91">
        <row r="23">
          <cell r="D23">
            <v>2</v>
          </cell>
        </row>
        <row r="81">
          <cell r="D81">
            <v>26.8</v>
          </cell>
          <cell r="E81">
            <v>26.8</v>
          </cell>
          <cell r="F81">
            <v>26.8</v>
          </cell>
          <cell r="H81">
            <v>26.8</v>
          </cell>
          <cell r="I81">
            <v>26.8</v>
          </cell>
          <cell r="J81">
            <v>26.8</v>
          </cell>
          <cell r="M81">
            <v>26.8</v>
          </cell>
          <cell r="N81">
            <v>26.8</v>
          </cell>
          <cell r="O81">
            <v>26.8</v>
          </cell>
          <cell r="R81">
            <v>26.8</v>
          </cell>
          <cell r="S81">
            <v>26.8</v>
          </cell>
          <cell r="T81">
            <v>26.8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>
        <row r="110">
          <cell r="E110">
            <v>0.33923999999999999</v>
          </cell>
          <cell r="F110">
            <v>1.1817599999999999</v>
          </cell>
          <cell r="G110">
            <v>1.19696</v>
          </cell>
          <cell r="I110">
            <v>1.6529399999999999</v>
          </cell>
          <cell r="J110">
            <v>1.08216</v>
          </cell>
          <cell r="K110">
            <v>1.2033199999999999</v>
          </cell>
          <cell r="N110">
            <v>1.19696</v>
          </cell>
          <cell r="O110">
            <v>1.0885199999999999</v>
          </cell>
          <cell r="P110">
            <v>1.19696</v>
          </cell>
          <cell r="S110">
            <v>1.0885199999999999</v>
          </cell>
          <cell r="T110">
            <v>1.08216</v>
          </cell>
          <cell r="U110">
            <v>1.2033199999999999</v>
          </cell>
        </row>
        <row r="112">
          <cell r="E112">
            <v>2</v>
          </cell>
          <cell r="F112">
            <v>3</v>
          </cell>
          <cell r="G112">
            <v>3</v>
          </cell>
          <cell r="I112">
            <v>3</v>
          </cell>
          <cell r="J112">
            <v>3</v>
          </cell>
          <cell r="K112">
            <v>3</v>
          </cell>
          <cell r="N112">
            <v>3</v>
          </cell>
          <cell r="O112">
            <v>3</v>
          </cell>
          <cell r="P112">
            <v>3</v>
          </cell>
          <cell r="S112">
            <v>3</v>
          </cell>
          <cell r="T112">
            <v>3</v>
          </cell>
          <cell r="U112">
            <v>3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33">
          <cell r="E33">
            <v>2656.3063409930346</v>
          </cell>
          <cell r="G33">
            <v>2074.0811907049087</v>
          </cell>
          <cell r="I33">
            <v>2885.2691155383473</v>
          </cell>
          <cell r="M33">
            <v>2552.3671166847894</v>
          </cell>
          <cell r="O33">
            <v>2483.338069645773</v>
          </cell>
          <cell r="Q33">
            <v>3150.6157235389046</v>
          </cell>
          <cell r="W33">
            <v>3631.8767878414769</v>
          </cell>
          <cell r="AA33">
            <v>3387.6229620338513</v>
          </cell>
          <cell r="AG33">
            <v>4298.7737716828706</v>
          </cell>
          <cell r="AI33">
            <v>3491.2871077691811</v>
          </cell>
          <cell r="AK33">
            <v>3384.7994618754037</v>
          </cell>
        </row>
        <row r="35">
          <cell r="E35">
            <v>244.33200088273659</v>
          </cell>
          <cell r="G35">
            <v>245.07862830273658</v>
          </cell>
          <cell r="I35">
            <v>248.06513798273659</v>
          </cell>
          <cell r="M35">
            <v>234.28418742497672</v>
          </cell>
          <cell r="O35">
            <v>236.25562535393738</v>
          </cell>
          <cell r="Q35">
            <v>218.76043339995994</v>
          </cell>
          <cell r="W35">
            <v>244.47947036411102</v>
          </cell>
          <cell r="AA35">
            <v>216.11024327099921</v>
          </cell>
          <cell r="AG35">
            <v>244.99194902635273</v>
          </cell>
          <cell r="AI35">
            <v>215.12452430651888</v>
          </cell>
          <cell r="AK35">
            <v>215.8032765065189</v>
          </cell>
        </row>
        <row r="36">
          <cell r="E36">
            <v>398.42105810199223</v>
          </cell>
          <cell r="G36">
            <v>396.8426812138714</v>
          </cell>
          <cell r="I36">
            <v>402.7387491976645</v>
          </cell>
          <cell r="M36">
            <v>380.40174149298736</v>
          </cell>
          <cell r="O36">
            <v>375.40174149298736</v>
          </cell>
          <cell r="Q36">
            <v>378.64836891298739</v>
          </cell>
          <cell r="W36">
            <v>443.46919665983739</v>
          </cell>
          <cell r="AA36">
            <v>379.22879217144163</v>
          </cell>
          <cell r="AG36">
            <v>441.5330236646094</v>
          </cell>
          <cell r="AI36">
            <v>373.85351570145747</v>
          </cell>
          <cell r="AK36">
            <v>377.87425601722248</v>
          </cell>
        </row>
      </sheetData>
      <sheetData sheetId="108"/>
      <sheetData sheetId="109"/>
      <sheetData sheetId="110"/>
      <sheetData sheetId="111"/>
      <sheetData sheetId="112">
        <row r="1520">
          <cell r="K1520">
            <v>70.278639999999996</v>
          </cell>
          <cell r="O1520">
            <v>70.278639999999996</v>
          </cell>
          <cell r="S1520">
            <v>70.278639999999996</v>
          </cell>
          <cell r="X1520">
            <v>70.278639999999996</v>
          </cell>
          <cell r="AB1520">
            <v>70.278639999999996</v>
          </cell>
          <cell r="AF1520">
            <v>70.278639999999996</v>
          </cell>
          <cell r="AK1520">
            <v>70.278639999999996</v>
          </cell>
          <cell r="AO1520">
            <v>70.278639999999996</v>
          </cell>
          <cell r="AS1520">
            <v>70.278639999999996</v>
          </cell>
          <cell r="AX1520">
            <v>70.278639999999996</v>
          </cell>
          <cell r="BB1520">
            <v>70.278639999999996</v>
          </cell>
          <cell r="BF1520">
            <v>70.278639999999996</v>
          </cell>
        </row>
        <row r="1521">
          <cell r="K1521">
            <v>1.8717300000000001</v>
          </cell>
          <cell r="O1521">
            <v>1.8717300000000001</v>
          </cell>
          <cell r="S1521">
            <v>1.8717300000000001</v>
          </cell>
          <cell r="X1521">
            <v>1.8717300000000001</v>
          </cell>
          <cell r="AB1521">
            <v>1.8717300000000001</v>
          </cell>
          <cell r="AF1521">
            <v>1.8717300000000001</v>
          </cell>
          <cell r="AK1521">
            <v>1.8717300000000001</v>
          </cell>
          <cell r="AO1521">
            <v>1.8717300000000001</v>
          </cell>
          <cell r="AS1521">
            <v>1.8717300000000001</v>
          </cell>
          <cell r="AX1521">
            <v>1.8717300000000001</v>
          </cell>
          <cell r="BB1521">
            <v>1.8717300000000001</v>
          </cell>
          <cell r="BF1521">
            <v>1.8717300000000001</v>
          </cell>
        </row>
        <row r="1524">
          <cell r="K1524">
            <v>63.79486</v>
          </cell>
          <cell r="O1524">
            <v>63.79486</v>
          </cell>
          <cell r="S1524">
            <v>63.79486</v>
          </cell>
          <cell r="X1524">
            <v>63.79486</v>
          </cell>
          <cell r="AB1524">
            <v>63.79486</v>
          </cell>
          <cell r="AF1524">
            <v>63.79486</v>
          </cell>
          <cell r="AK1524">
            <v>63.79486</v>
          </cell>
          <cell r="AO1524">
            <v>63.79486</v>
          </cell>
          <cell r="AS1524">
            <v>63.79486</v>
          </cell>
          <cell r="AX1524">
            <v>63.79486</v>
          </cell>
          <cell r="BB1524">
            <v>63.79486</v>
          </cell>
          <cell r="BF1524">
            <v>63.79486</v>
          </cell>
        </row>
        <row r="1525">
          <cell r="K1525">
            <v>3.6394699999999998</v>
          </cell>
          <cell r="O1525">
            <v>3.6394699999999998</v>
          </cell>
          <cell r="S1525">
            <v>3.6394699999999998</v>
          </cell>
          <cell r="X1525">
            <v>3.6394699999999998</v>
          </cell>
          <cell r="AB1525">
            <v>3.6394699999999998</v>
          </cell>
          <cell r="AF1525">
            <v>3.6394699999999998</v>
          </cell>
          <cell r="AK1525">
            <v>3.6394699999999998</v>
          </cell>
          <cell r="AO1525">
            <v>3.6394699999999998</v>
          </cell>
          <cell r="AS1525">
            <v>3.6394699999999998</v>
          </cell>
          <cell r="AX1525">
            <v>3.6394699999999998</v>
          </cell>
          <cell r="BB1525">
            <v>3.6394699999999998</v>
          </cell>
          <cell r="BF1525">
            <v>3.6394699999999998</v>
          </cell>
        </row>
        <row r="1528">
          <cell r="K1528">
            <v>1319.4495899999999</v>
          </cell>
          <cell r="O1528">
            <v>1319.4495899999999</v>
          </cell>
          <cell r="S1528">
            <v>1319.4495900000002</v>
          </cell>
          <cell r="X1528">
            <v>1319.4495899999999</v>
          </cell>
          <cell r="AB1528">
            <v>1306.5824400000004</v>
          </cell>
          <cell r="AF1528">
            <v>1306.5823599999999</v>
          </cell>
          <cell r="AK1528">
            <v>1306.5823600000001</v>
          </cell>
          <cell r="AO1528">
            <v>1306.5823600000001</v>
          </cell>
          <cell r="AS1528">
            <v>1306.5823599999999</v>
          </cell>
          <cell r="AX1528">
            <v>1306.5823600000001</v>
          </cell>
          <cell r="BB1528">
            <v>1250.0151800000015</v>
          </cell>
          <cell r="BF1528">
            <v>1250.01514</v>
          </cell>
        </row>
        <row r="1529">
          <cell r="K1529">
            <v>351.31272999999987</v>
          </cell>
          <cell r="O1529">
            <v>347.99742999999989</v>
          </cell>
          <cell r="S1529">
            <v>347.99702999999982</v>
          </cell>
          <cell r="X1529">
            <v>345.84684999999996</v>
          </cell>
          <cell r="AB1529">
            <v>339.59078999999957</v>
          </cell>
          <cell r="AF1529">
            <v>334.4560100000042</v>
          </cell>
          <cell r="AK1529">
            <v>306.22461000000254</v>
          </cell>
          <cell r="AO1529">
            <v>286.33836000000019</v>
          </cell>
          <cell r="AS1529">
            <v>275.43189999999839</v>
          </cell>
          <cell r="AX1529">
            <v>271.13901000000027</v>
          </cell>
          <cell r="BB1529">
            <v>266.09900999999991</v>
          </cell>
          <cell r="BF1529">
            <v>261.6666299999992</v>
          </cell>
        </row>
        <row r="1533">
          <cell r="K1533">
            <v>0</v>
          </cell>
          <cell r="O1533">
            <v>0</v>
          </cell>
          <cell r="S1533">
            <v>0</v>
          </cell>
          <cell r="X1533">
            <v>0</v>
          </cell>
          <cell r="AB1533">
            <v>0</v>
          </cell>
          <cell r="AF1533">
            <v>0</v>
          </cell>
          <cell r="AK1533">
            <v>0</v>
          </cell>
          <cell r="AO1533">
            <v>0</v>
          </cell>
          <cell r="AS1533">
            <v>0</v>
          </cell>
          <cell r="AX1533">
            <v>0</v>
          </cell>
          <cell r="BB1533">
            <v>0</v>
          </cell>
          <cell r="BF1533">
            <v>0</v>
          </cell>
        </row>
        <row r="1535">
          <cell r="K1535">
            <v>4.3436400000000006</v>
          </cell>
          <cell r="O1535">
            <v>4.3436400000000006</v>
          </cell>
          <cell r="S1535">
            <v>4.3436400000000006</v>
          </cell>
          <cell r="X1535">
            <v>4.3436400000000006</v>
          </cell>
          <cell r="AB1535">
            <v>4.3430199999999939</v>
          </cell>
          <cell r="AF1535">
            <v>3.0871200000000001</v>
          </cell>
          <cell r="AK1535">
            <v>3.0871200000000001</v>
          </cell>
          <cell r="AO1535">
            <v>3.0871200000000001</v>
          </cell>
          <cell r="AS1535">
            <v>3.0871200000000001</v>
          </cell>
          <cell r="AX1535">
            <v>3.0871200000000001</v>
          </cell>
          <cell r="BB1535">
            <v>3.0871200000000001</v>
          </cell>
          <cell r="BF1535">
            <v>3.0871200000000001</v>
          </cell>
        </row>
        <row r="1536">
          <cell r="K1536">
            <v>0</v>
          </cell>
          <cell r="O1536">
            <v>0</v>
          </cell>
          <cell r="S1536">
            <v>0</v>
          </cell>
          <cell r="X1536">
            <v>0</v>
          </cell>
          <cell r="AB1536">
            <v>0</v>
          </cell>
          <cell r="AF1536">
            <v>0</v>
          </cell>
          <cell r="AK1536">
            <v>0</v>
          </cell>
          <cell r="AO1536">
            <v>0</v>
          </cell>
          <cell r="AS1536">
            <v>0</v>
          </cell>
          <cell r="AX1536">
            <v>0</v>
          </cell>
          <cell r="BB1536">
            <v>0</v>
          </cell>
          <cell r="BF1536">
            <v>0</v>
          </cell>
        </row>
      </sheetData>
      <sheetData sheetId="113"/>
      <sheetData sheetId="114"/>
      <sheetData sheetId="115">
        <row r="14">
          <cell r="D14">
            <v>1.5955699999999999</v>
          </cell>
          <cell r="E14">
            <v>1.5955699999999999</v>
          </cell>
          <cell r="F14">
            <v>1.5955699999999999</v>
          </cell>
          <cell r="H14">
            <v>1.65316</v>
          </cell>
          <cell r="I14">
            <v>1.5999999999999999</v>
          </cell>
          <cell r="J14">
            <v>1.5999999999999999</v>
          </cell>
          <cell r="M14">
            <v>1.5999999999999999</v>
          </cell>
          <cell r="N14">
            <v>1.5999999999999999</v>
          </cell>
          <cell r="O14">
            <v>1.5999999999999999</v>
          </cell>
          <cell r="R14">
            <v>1.5999999999999999</v>
          </cell>
          <cell r="S14">
            <v>1.5999999999999999</v>
          </cell>
          <cell r="T14">
            <v>1.5999999999999999</v>
          </cell>
        </row>
      </sheetData>
      <sheetData sheetId="116">
        <row r="13">
          <cell r="C13">
            <v>1064.5</v>
          </cell>
          <cell r="D13">
            <v>1064.5</v>
          </cell>
          <cell r="E13">
            <v>1064.5</v>
          </cell>
          <cell r="G13">
            <v>1064.5</v>
          </cell>
          <cell r="H13">
            <v>1064.5</v>
          </cell>
          <cell r="I13">
            <v>1064.5</v>
          </cell>
          <cell r="L13">
            <v>1064.5</v>
          </cell>
          <cell r="M13">
            <v>1064.5</v>
          </cell>
          <cell r="N13">
            <v>1064.5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5"/>
  <sheetViews>
    <sheetView workbookViewId="0">
      <selection activeCell="V17" sqref="V17"/>
    </sheetView>
  </sheetViews>
  <sheetFormatPr defaultRowHeight="12.75" x14ac:dyDescent="0.2"/>
  <cols>
    <col min="1" max="1" width="12" style="182" customWidth="1"/>
    <col min="2" max="2" width="10.6640625" style="182" customWidth="1"/>
    <col min="3" max="3" width="10.1640625" style="182" customWidth="1"/>
    <col min="4" max="4" width="11.6640625" style="182" customWidth="1"/>
    <col min="5" max="5" width="9.33203125" style="182" customWidth="1"/>
    <col min="6" max="6" width="9.33203125" style="182"/>
    <col min="7" max="7" width="10.33203125" style="182" customWidth="1"/>
    <col min="8" max="8" width="10.33203125" style="182" hidden="1" customWidth="1"/>
    <col min="9" max="9" width="11.6640625" style="182" hidden="1" customWidth="1"/>
    <col min="10" max="10" width="13.6640625" style="182" hidden="1" customWidth="1"/>
    <col min="11" max="11" width="9.5" style="182" customWidth="1"/>
    <col min="12" max="12" width="9" style="182" customWidth="1"/>
    <col min="13" max="13" width="10.6640625" style="182" hidden="1" customWidth="1"/>
    <col min="14" max="15" width="10.6640625" style="182" customWidth="1"/>
    <col min="16" max="16" width="8.83203125" style="182" customWidth="1"/>
    <col min="17" max="17" width="12.5" style="182" customWidth="1"/>
    <col min="18" max="18" width="12.33203125" style="182" bestFit="1" customWidth="1"/>
    <col min="19" max="256" width="9.33203125" style="182"/>
    <col min="257" max="257" width="12" style="182" customWidth="1"/>
    <col min="258" max="258" width="10.6640625" style="182" customWidth="1"/>
    <col min="259" max="259" width="10.1640625" style="182" customWidth="1"/>
    <col min="260" max="260" width="11.6640625" style="182" customWidth="1"/>
    <col min="261" max="261" width="9.33203125" style="182" customWidth="1"/>
    <col min="262" max="262" width="9.33203125" style="182"/>
    <col min="263" max="264" width="10.33203125" style="182" customWidth="1"/>
    <col min="265" max="265" width="11.6640625" style="182" customWidth="1"/>
    <col min="266" max="266" width="13.6640625" style="182" customWidth="1"/>
    <col min="267" max="267" width="9.5" style="182" customWidth="1"/>
    <col min="268" max="268" width="9" style="182" customWidth="1"/>
    <col min="269" max="271" width="10.6640625" style="182" customWidth="1"/>
    <col min="272" max="272" width="8.83203125" style="182" customWidth="1"/>
    <col min="273" max="273" width="12.5" style="182" customWidth="1"/>
    <col min="274" max="274" width="12.33203125" style="182" bestFit="1" customWidth="1"/>
    <col min="275" max="512" width="9.33203125" style="182"/>
    <col min="513" max="513" width="12" style="182" customWidth="1"/>
    <col min="514" max="514" width="10.6640625" style="182" customWidth="1"/>
    <col min="515" max="515" width="10.1640625" style="182" customWidth="1"/>
    <col min="516" max="516" width="11.6640625" style="182" customWidth="1"/>
    <col min="517" max="517" width="9.33203125" style="182" customWidth="1"/>
    <col min="518" max="518" width="9.33203125" style="182"/>
    <col min="519" max="520" width="10.33203125" style="182" customWidth="1"/>
    <col min="521" max="521" width="11.6640625" style="182" customWidth="1"/>
    <col min="522" max="522" width="13.6640625" style="182" customWidth="1"/>
    <col min="523" max="523" width="9.5" style="182" customWidth="1"/>
    <col min="524" max="524" width="9" style="182" customWidth="1"/>
    <col min="525" max="527" width="10.6640625" style="182" customWidth="1"/>
    <col min="528" max="528" width="8.83203125" style="182" customWidth="1"/>
    <col min="529" max="529" width="12.5" style="182" customWidth="1"/>
    <col min="530" max="530" width="12.33203125" style="182" bestFit="1" customWidth="1"/>
    <col min="531" max="768" width="9.33203125" style="182"/>
    <col min="769" max="769" width="12" style="182" customWidth="1"/>
    <col min="770" max="770" width="10.6640625" style="182" customWidth="1"/>
    <col min="771" max="771" width="10.1640625" style="182" customWidth="1"/>
    <col min="772" max="772" width="11.6640625" style="182" customWidth="1"/>
    <col min="773" max="773" width="9.33203125" style="182" customWidth="1"/>
    <col min="774" max="774" width="9.33203125" style="182"/>
    <col min="775" max="776" width="10.33203125" style="182" customWidth="1"/>
    <col min="777" max="777" width="11.6640625" style="182" customWidth="1"/>
    <col min="778" max="778" width="13.6640625" style="182" customWidth="1"/>
    <col min="779" max="779" width="9.5" style="182" customWidth="1"/>
    <col min="780" max="780" width="9" style="182" customWidth="1"/>
    <col min="781" max="783" width="10.6640625" style="182" customWidth="1"/>
    <col min="784" max="784" width="8.83203125" style="182" customWidth="1"/>
    <col min="785" max="785" width="12.5" style="182" customWidth="1"/>
    <col min="786" max="786" width="12.33203125" style="182" bestFit="1" customWidth="1"/>
    <col min="787" max="1024" width="9.33203125" style="182"/>
    <col min="1025" max="1025" width="12" style="182" customWidth="1"/>
    <col min="1026" max="1026" width="10.6640625" style="182" customWidth="1"/>
    <col min="1027" max="1027" width="10.1640625" style="182" customWidth="1"/>
    <col min="1028" max="1028" width="11.6640625" style="182" customWidth="1"/>
    <col min="1029" max="1029" width="9.33203125" style="182" customWidth="1"/>
    <col min="1030" max="1030" width="9.33203125" style="182"/>
    <col min="1031" max="1032" width="10.33203125" style="182" customWidth="1"/>
    <col min="1033" max="1033" width="11.6640625" style="182" customWidth="1"/>
    <col min="1034" max="1034" width="13.6640625" style="182" customWidth="1"/>
    <col min="1035" max="1035" width="9.5" style="182" customWidth="1"/>
    <col min="1036" max="1036" width="9" style="182" customWidth="1"/>
    <col min="1037" max="1039" width="10.6640625" style="182" customWidth="1"/>
    <col min="1040" max="1040" width="8.83203125" style="182" customWidth="1"/>
    <col min="1041" max="1041" width="12.5" style="182" customWidth="1"/>
    <col min="1042" max="1042" width="12.33203125" style="182" bestFit="1" customWidth="1"/>
    <col min="1043" max="1280" width="9.33203125" style="182"/>
    <col min="1281" max="1281" width="12" style="182" customWidth="1"/>
    <col min="1282" max="1282" width="10.6640625" style="182" customWidth="1"/>
    <col min="1283" max="1283" width="10.1640625" style="182" customWidth="1"/>
    <col min="1284" max="1284" width="11.6640625" style="182" customWidth="1"/>
    <col min="1285" max="1285" width="9.33203125" style="182" customWidth="1"/>
    <col min="1286" max="1286" width="9.33203125" style="182"/>
    <col min="1287" max="1288" width="10.33203125" style="182" customWidth="1"/>
    <col min="1289" max="1289" width="11.6640625" style="182" customWidth="1"/>
    <col min="1290" max="1290" width="13.6640625" style="182" customWidth="1"/>
    <col min="1291" max="1291" width="9.5" style="182" customWidth="1"/>
    <col min="1292" max="1292" width="9" style="182" customWidth="1"/>
    <col min="1293" max="1295" width="10.6640625" style="182" customWidth="1"/>
    <col min="1296" max="1296" width="8.83203125" style="182" customWidth="1"/>
    <col min="1297" max="1297" width="12.5" style="182" customWidth="1"/>
    <col min="1298" max="1298" width="12.33203125" style="182" bestFit="1" customWidth="1"/>
    <col min="1299" max="1536" width="9.33203125" style="182"/>
    <col min="1537" max="1537" width="12" style="182" customWidth="1"/>
    <col min="1538" max="1538" width="10.6640625" style="182" customWidth="1"/>
    <col min="1539" max="1539" width="10.1640625" style="182" customWidth="1"/>
    <col min="1540" max="1540" width="11.6640625" style="182" customWidth="1"/>
    <col min="1541" max="1541" width="9.33203125" style="182" customWidth="1"/>
    <col min="1542" max="1542" width="9.33203125" style="182"/>
    <col min="1543" max="1544" width="10.33203125" style="182" customWidth="1"/>
    <col min="1545" max="1545" width="11.6640625" style="182" customWidth="1"/>
    <col min="1546" max="1546" width="13.6640625" style="182" customWidth="1"/>
    <col min="1547" max="1547" width="9.5" style="182" customWidth="1"/>
    <col min="1548" max="1548" width="9" style="182" customWidth="1"/>
    <col min="1549" max="1551" width="10.6640625" style="182" customWidth="1"/>
    <col min="1552" max="1552" width="8.83203125" style="182" customWidth="1"/>
    <col min="1553" max="1553" width="12.5" style="182" customWidth="1"/>
    <col min="1554" max="1554" width="12.33203125" style="182" bestFit="1" customWidth="1"/>
    <col min="1555" max="1792" width="9.33203125" style="182"/>
    <col min="1793" max="1793" width="12" style="182" customWidth="1"/>
    <col min="1794" max="1794" width="10.6640625" style="182" customWidth="1"/>
    <col min="1795" max="1795" width="10.1640625" style="182" customWidth="1"/>
    <col min="1796" max="1796" width="11.6640625" style="182" customWidth="1"/>
    <col min="1797" max="1797" width="9.33203125" style="182" customWidth="1"/>
    <col min="1798" max="1798" width="9.33203125" style="182"/>
    <col min="1799" max="1800" width="10.33203125" style="182" customWidth="1"/>
    <col min="1801" max="1801" width="11.6640625" style="182" customWidth="1"/>
    <col min="1802" max="1802" width="13.6640625" style="182" customWidth="1"/>
    <col min="1803" max="1803" width="9.5" style="182" customWidth="1"/>
    <col min="1804" max="1804" width="9" style="182" customWidth="1"/>
    <col min="1805" max="1807" width="10.6640625" style="182" customWidth="1"/>
    <col min="1808" max="1808" width="8.83203125" style="182" customWidth="1"/>
    <col min="1809" max="1809" width="12.5" style="182" customWidth="1"/>
    <col min="1810" max="1810" width="12.33203125" style="182" bestFit="1" customWidth="1"/>
    <col min="1811" max="2048" width="9.33203125" style="182"/>
    <col min="2049" max="2049" width="12" style="182" customWidth="1"/>
    <col min="2050" max="2050" width="10.6640625" style="182" customWidth="1"/>
    <col min="2051" max="2051" width="10.1640625" style="182" customWidth="1"/>
    <col min="2052" max="2052" width="11.6640625" style="182" customWidth="1"/>
    <col min="2053" max="2053" width="9.33203125" style="182" customWidth="1"/>
    <col min="2054" max="2054" width="9.33203125" style="182"/>
    <col min="2055" max="2056" width="10.33203125" style="182" customWidth="1"/>
    <col min="2057" max="2057" width="11.6640625" style="182" customWidth="1"/>
    <col min="2058" max="2058" width="13.6640625" style="182" customWidth="1"/>
    <col min="2059" max="2059" width="9.5" style="182" customWidth="1"/>
    <col min="2060" max="2060" width="9" style="182" customWidth="1"/>
    <col min="2061" max="2063" width="10.6640625" style="182" customWidth="1"/>
    <col min="2064" max="2064" width="8.83203125" style="182" customWidth="1"/>
    <col min="2065" max="2065" width="12.5" style="182" customWidth="1"/>
    <col min="2066" max="2066" width="12.33203125" style="182" bestFit="1" customWidth="1"/>
    <col min="2067" max="2304" width="9.33203125" style="182"/>
    <col min="2305" max="2305" width="12" style="182" customWidth="1"/>
    <col min="2306" max="2306" width="10.6640625" style="182" customWidth="1"/>
    <col min="2307" max="2307" width="10.1640625" style="182" customWidth="1"/>
    <col min="2308" max="2308" width="11.6640625" style="182" customWidth="1"/>
    <col min="2309" max="2309" width="9.33203125" style="182" customWidth="1"/>
    <col min="2310" max="2310" width="9.33203125" style="182"/>
    <col min="2311" max="2312" width="10.33203125" style="182" customWidth="1"/>
    <col min="2313" max="2313" width="11.6640625" style="182" customWidth="1"/>
    <col min="2314" max="2314" width="13.6640625" style="182" customWidth="1"/>
    <col min="2315" max="2315" width="9.5" style="182" customWidth="1"/>
    <col min="2316" max="2316" width="9" style="182" customWidth="1"/>
    <col min="2317" max="2319" width="10.6640625" style="182" customWidth="1"/>
    <col min="2320" max="2320" width="8.83203125" style="182" customWidth="1"/>
    <col min="2321" max="2321" width="12.5" style="182" customWidth="1"/>
    <col min="2322" max="2322" width="12.33203125" style="182" bestFit="1" customWidth="1"/>
    <col min="2323" max="2560" width="9.33203125" style="182"/>
    <col min="2561" max="2561" width="12" style="182" customWidth="1"/>
    <col min="2562" max="2562" width="10.6640625" style="182" customWidth="1"/>
    <col min="2563" max="2563" width="10.1640625" style="182" customWidth="1"/>
    <col min="2564" max="2564" width="11.6640625" style="182" customWidth="1"/>
    <col min="2565" max="2565" width="9.33203125" style="182" customWidth="1"/>
    <col min="2566" max="2566" width="9.33203125" style="182"/>
    <col min="2567" max="2568" width="10.33203125" style="182" customWidth="1"/>
    <col min="2569" max="2569" width="11.6640625" style="182" customWidth="1"/>
    <col min="2570" max="2570" width="13.6640625" style="182" customWidth="1"/>
    <col min="2571" max="2571" width="9.5" style="182" customWidth="1"/>
    <col min="2572" max="2572" width="9" style="182" customWidth="1"/>
    <col min="2573" max="2575" width="10.6640625" style="182" customWidth="1"/>
    <col min="2576" max="2576" width="8.83203125" style="182" customWidth="1"/>
    <col min="2577" max="2577" width="12.5" style="182" customWidth="1"/>
    <col min="2578" max="2578" width="12.33203125" style="182" bestFit="1" customWidth="1"/>
    <col min="2579" max="2816" width="9.33203125" style="182"/>
    <col min="2817" max="2817" width="12" style="182" customWidth="1"/>
    <col min="2818" max="2818" width="10.6640625" style="182" customWidth="1"/>
    <col min="2819" max="2819" width="10.1640625" style="182" customWidth="1"/>
    <col min="2820" max="2820" width="11.6640625" style="182" customWidth="1"/>
    <col min="2821" max="2821" width="9.33203125" style="182" customWidth="1"/>
    <col min="2822" max="2822" width="9.33203125" style="182"/>
    <col min="2823" max="2824" width="10.33203125" style="182" customWidth="1"/>
    <col min="2825" max="2825" width="11.6640625" style="182" customWidth="1"/>
    <col min="2826" max="2826" width="13.6640625" style="182" customWidth="1"/>
    <col min="2827" max="2827" width="9.5" style="182" customWidth="1"/>
    <col min="2828" max="2828" width="9" style="182" customWidth="1"/>
    <col min="2829" max="2831" width="10.6640625" style="182" customWidth="1"/>
    <col min="2832" max="2832" width="8.83203125" style="182" customWidth="1"/>
    <col min="2833" max="2833" width="12.5" style="182" customWidth="1"/>
    <col min="2834" max="2834" width="12.33203125" style="182" bestFit="1" customWidth="1"/>
    <col min="2835" max="3072" width="9.33203125" style="182"/>
    <col min="3073" max="3073" width="12" style="182" customWidth="1"/>
    <col min="3074" max="3074" width="10.6640625" style="182" customWidth="1"/>
    <col min="3075" max="3075" width="10.1640625" style="182" customWidth="1"/>
    <col min="3076" max="3076" width="11.6640625" style="182" customWidth="1"/>
    <col min="3077" max="3077" width="9.33203125" style="182" customWidth="1"/>
    <col min="3078" max="3078" width="9.33203125" style="182"/>
    <col min="3079" max="3080" width="10.33203125" style="182" customWidth="1"/>
    <col min="3081" max="3081" width="11.6640625" style="182" customWidth="1"/>
    <col min="3082" max="3082" width="13.6640625" style="182" customWidth="1"/>
    <col min="3083" max="3083" width="9.5" style="182" customWidth="1"/>
    <col min="3084" max="3084" width="9" style="182" customWidth="1"/>
    <col min="3085" max="3087" width="10.6640625" style="182" customWidth="1"/>
    <col min="3088" max="3088" width="8.83203125" style="182" customWidth="1"/>
    <col min="3089" max="3089" width="12.5" style="182" customWidth="1"/>
    <col min="3090" max="3090" width="12.33203125" style="182" bestFit="1" customWidth="1"/>
    <col min="3091" max="3328" width="9.33203125" style="182"/>
    <col min="3329" max="3329" width="12" style="182" customWidth="1"/>
    <col min="3330" max="3330" width="10.6640625" style="182" customWidth="1"/>
    <col min="3331" max="3331" width="10.1640625" style="182" customWidth="1"/>
    <col min="3332" max="3332" width="11.6640625" style="182" customWidth="1"/>
    <col min="3333" max="3333" width="9.33203125" style="182" customWidth="1"/>
    <col min="3334" max="3334" width="9.33203125" style="182"/>
    <col min="3335" max="3336" width="10.33203125" style="182" customWidth="1"/>
    <col min="3337" max="3337" width="11.6640625" style="182" customWidth="1"/>
    <col min="3338" max="3338" width="13.6640625" style="182" customWidth="1"/>
    <col min="3339" max="3339" width="9.5" style="182" customWidth="1"/>
    <col min="3340" max="3340" width="9" style="182" customWidth="1"/>
    <col min="3341" max="3343" width="10.6640625" style="182" customWidth="1"/>
    <col min="3344" max="3344" width="8.83203125" style="182" customWidth="1"/>
    <col min="3345" max="3345" width="12.5" style="182" customWidth="1"/>
    <col min="3346" max="3346" width="12.33203125" style="182" bestFit="1" customWidth="1"/>
    <col min="3347" max="3584" width="9.33203125" style="182"/>
    <col min="3585" max="3585" width="12" style="182" customWidth="1"/>
    <col min="3586" max="3586" width="10.6640625" style="182" customWidth="1"/>
    <col min="3587" max="3587" width="10.1640625" style="182" customWidth="1"/>
    <col min="3588" max="3588" width="11.6640625" style="182" customWidth="1"/>
    <col min="3589" max="3589" width="9.33203125" style="182" customWidth="1"/>
    <col min="3590" max="3590" width="9.33203125" style="182"/>
    <col min="3591" max="3592" width="10.33203125" style="182" customWidth="1"/>
    <col min="3593" max="3593" width="11.6640625" style="182" customWidth="1"/>
    <col min="3594" max="3594" width="13.6640625" style="182" customWidth="1"/>
    <col min="3595" max="3595" width="9.5" style="182" customWidth="1"/>
    <col min="3596" max="3596" width="9" style="182" customWidth="1"/>
    <col min="3597" max="3599" width="10.6640625" style="182" customWidth="1"/>
    <col min="3600" max="3600" width="8.83203125" style="182" customWidth="1"/>
    <col min="3601" max="3601" width="12.5" style="182" customWidth="1"/>
    <col min="3602" max="3602" width="12.33203125" style="182" bestFit="1" customWidth="1"/>
    <col min="3603" max="3840" width="9.33203125" style="182"/>
    <col min="3841" max="3841" width="12" style="182" customWidth="1"/>
    <col min="3842" max="3842" width="10.6640625" style="182" customWidth="1"/>
    <col min="3843" max="3843" width="10.1640625" style="182" customWidth="1"/>
    <col min="3844" max="3844" width="11.6640625" style="182" customWidth="1"/>
    <col min="3845" max="3845" width="9.33203125" style="182" customWidth="1"/>
    <col min="3846" max="3846" width="9.33203125" style="182"/>
    <col min="3847" max="3848" width="10.33203125" style="182" customWidth="1"/>
    <col min="3849" max="3849" width="11.6640625" style="182" customWidth="1"/>
    <col min="3850" max="3850" width="13.6640625" style="182" customWidth="1"/>
    <col min="3851" max="3851" width="9.5" style="182" customWidth="1"/>
    <col min="3852" max="3852" width="9" style="182" customWidth="1"/>
    <col min="3853" max="3855" width="10.6640625" style="182" customWidth="1"/>
    <col min="3856" max="3856" width="8.83203125" style="182" customWidth="1"/>
    <col min="3857" max="3857" width="12.5" style="182" customWidth="1"/>
    <col min="3858" max="3858" width="12.33203125" style="182" bestFit="1" customWidth="1"/>
    <col min="3859" max="4096" width="9.33203125" style="182"/>
    <col min="4097" max="4097" width="12" style="182" customWidth="1"/>
    <col min="4098" max="4098" width="10.6640625" style="182" customWidth="1"/>
    <col min="4099" max="4099" width="10.1640625" style="182" customWidth="1"/>
    <col min="4100" max="4100" width="11.6640625" style="182" customWidth="1"/>
    <col min="4101" max="4101" width="9.33203125" style="182" customWidth="1"/>
    <col min="4102" max="4102" width="9.33203125" style="182"/>
    <col min="4103" max="4104" width="10.33203125" style="182" customWidth="1"/>
    <col min="4105" max="4105" width="11.6640625" style="182" customWidth="1"/>
    <col min="4106" max="4106" width="13.6640625" style="182" customWidth="1"/>
    <col min="4107" max="4107" width="9.5" style="182" customWidth="1"/>
    <col min="4108" max="4108" width="9" style="182" customWidth="1"/>
    <col min="4109" max="4111" width="10.6640625" style="182" customWidth="1"/>
    <col min="4112" max="4112" width="8.83203125" style="182" customWidth="1"/>
    <col min="4113" max="4113" width="12.5" style="182" customWidth="1"/>
    <col min="4114" max="4114" width="12.33203125" style="182" bestFit="1" customWidth="1"/>
    <col min="4115" max="4352" width="9.33203125" style="182"/>
    <col min="4353" max="4353" width="12" style="182" customWidth="1"/>
    <col min="4354" max="4354" width="10.6640625" style="182" customWidth="1"/>
    <col min="4355" max="4355" width="10.1640625" style="182" customWidth="1"/>
    <col min="4356" max="4356" width="11.6640625" style="182" customWidth="1"/>
    <col min="4357" max="4357" width="9.33203125" style="182" customWidth="1"/>
    <col min="4358" max="4358" width="9.33203125" style="182"/>
    <col min="4359" max="4360" width="10.33203125" style="182" customWidth="1"/>
    <col min="4361" max="4361" width="11.6640625" style="182" customWidth="1"/>
    <col min="4362" max="4362" width="13.6640625" style="182" customWidth="1"/>
    <col min="4363" max="4363" width="9.5" style="182" customWidth="1"/>
    <col min="4364" max="4364" width="9" style="182" customWidth="1"/>
    <col min="4365" max="4367" width="10.6640625" style="182" customWidth="1"/>
    <col min="4368" max="4368" width="8.83203125" style="182" customWidth="1"/>
    <col min="4369" max="4369" width="12.5" style="182" customWidth="1"/>
    <col min="4370" max="4370" width="12.33203125" style="182" bestFit="1" customWidth="1"/>
    <col min="4371" max="4608" width="9.33203125" style="182"/>
    <col min="4609" max="4609" width="12" style="182" customWidth="1"/>
    <col min="4610" max="4610" width="10.6640625" style="182" customWidth="1"/>
    <col min="4611" max="4611" width="10.1640625" style="182" customWidth="1"/>
    <col min="4612" max="4612" width="11.6640625" style="182" customWidth="1"/>
    <col min="4613" max="4613" width="9.33203125" style="182" customWidth="1"/>
    <col min="4614" max="4614" width="9.33203125" style="182"/>
    <col min="4615" max="4616" width="10.33203125" style="182" customWidth="1"/>
    <col min="4617" max="4617" width="11.6640625" style="182" customWidth="1"/>
    <col min="4618" max="4618" width="13.6640625" style="182" customWidth="1"/>
    <col min="4619" max="4619" width="9.5" style="182" customWidth="1"/>
    <col min="4620" max="4620" width="9" style="182" customWidth="1"/>
    <col min="4621" max="4623" width="10.6640625" style="182" customWidth="1"/>
    <col min="4624" max="4624" width="8.83203125" style="182" customWidth="1"/>
    <col min="4625" max="4625" width="12.5" style="182" customWidth="1"/>
    <col min="4626" max="4626" width="12.33203125" style="182" bestFit="1" customWidth="1"/>
    <col min="4627" max="4864" width="9.33203125" style="182"/>
    <col min="4865" max="4865" width="12" style="182" customWidth="1"/>
    <col min="4866" max="4866" width="10.6640625" style="182" customWidth="1"/>
    <col min="4867" max="4867" width="10.1640625" style="182" customWidth="1"/>
    <col min="4868" max="4868" width="11.6640625" style="182" customWidth="1"/>
    <col min="4869" max="4869" width="9.33203125" style="182" customWidth="1"/>
    <col min="4870" max="4870" width="9.33203125" style="182"/>
    <col min="4871" max="4872" width="10.33203125" style="182" customWidth="1"/>
    <col min="4873" max="4873" width="11.6640625" style="182" customWidth="1"/>
    <col min="4874" max="4874" width="13.6640625" style="182" customWidth="1"/>
    <col min="4875" max="4875" width="9.5" style="182" customWidth="1"/>
    <col min="4876" max="4876" width="9" style="182" customWidth="1"/>
    <col min="4877" max="4879" width="10.6640625" style="182" customWidth="1"/>
    <col min="4880" max="4880" width="8.83203125" style="182" customWidth="1"/>
    <col min="4881" max="4881" width="12.5" style="182" customWidth="1"/>
    <col min="4882" max="4882" width="12.33203125" style="182" bestFit="1" customWidth="1"/>
    <col min="4883" max="5120" width="9.33203125" style="182"/>
    <col min="5121" max="5121" width="12" style="182" customWidth="1"/>
    <col min="5122" max="5122" width="10.6640625" style="182" customWidth="1"/>
    <col min="5123" max="5123" width="10.1640625" style="182" customWidth="1"/>
    <col min="5124" max="5124" width="11.6640625" style="182" customWidth="1"/>
    <col min="5125" max="5125" width="9.33203125" style="182" customWidth="1"/>
    <col min="5126" max="5126" width="9.33203125" style="182"/>
    <col min="5127" max="5128" width="10.33203125" style="182" customWidth="1"/>
    <col min="5129" max="5129" width="11.6640625" style="182" customWidth="1"/>
    <col min="5130" max="5130" width="13.6640625" style="182" customWidth="1"/>
    <col min="5131" max="5131" width="9.5" style="182" customWidth="1"/>
    <col min="5132" max="5132" width="9" style="182" customWidth="1"/>
    <col min="5133" max="5135" width="10.6640625" style="182" customWidth="1"/>
    <col min="5136" max="5136" width="8.83203125" style="182" customWidth="1"/>
    <col min="5137" max="5137" width="12.5" style="182" customWidth="1"/>
    <col min="5138" max="5138" width="12.33203125" style="182" bestFit="1" customWidth="1"/>
    <col min="5139" max="5376" width="9.33203125" style="182"/>
    <col min="5377" max="5377" width="12" style="182" customWidth="1"/>
    <col min="5378" max="5378" width="10.6640625" style="182" customWidth="1"/>
    <col min="5379" max="5379" width="10.1640625" style="182" customWidth="1"/>
    <col min="5380" max="5380" width="11.6640625" style="182" customWidth="1"/>
    <col min="5381" max="5381" width="9.33203125" style="182" customWidth="1"/>
    <col min="5382" max="5382" width="9.33203125" style="182"/>
    <col min="5383" max="5384" width="10.33203125" style="182" customWidth="1"/>
    <col min="5385" max="5385" width="11.6640625" style="182" customWidth="1"/>
    <col min="5386" max="5386" width="13.6640625" style="182" customWidth="1"/>
    <col min="5387" max="5387" width="9.5" style="182" customWidth="1"/>
    <col min="5388" max="5388" width="9" style="182" customWidth="1"/>
    <col min="5389" max="5391" width="10.6640625" style="182" customWidth="1"/>
    <col min="5392" max="5392" width="8.83203125" style="182" customWidth="1"/>
    <col min="5393" max="5393" width="12.5" style="182" customWidth="1"/>
    <col min="5394" max="5394" width="12.33203125" style="182" bestFit="1" customWidth="1"/>
    <col min="5395" max="5632" width="9.33203125" style="182"/>
    <col min="5633" max="5633" width="12" style="182" customWidth="1"/>
    <col min="5634" max="5634" width="10.6640625" style="182" customWidth="1"/>
    <col min="5635" max="5635" width="10.1640625" style="182" customWidth="1"/>
    <col min="5636" max="5636" width="11.6640625" style="182" customWidth="1"/>
    <col min="5637" max="5637" width="9.33203125" style="182" customWidth="1"/>
    <col min="5638" max="5638" width="9.33203125" style="182"/>
    <col min="5639" max="5640" width="10.33203125" style="182" customWidth="1"/>
    <col min="5641" max="5641" width="11.6640625" style="182" customWidth="1"/>
    <col min="5642" max="5642" width="13.6640625" style="182" customWidth="1"/>
    <col min="5643" max="5643" width="9.5" style="182" customWidth="1"/>
    <col min="5644" max="5644" width="9" style="182" customWidth="1"/>
    <col min="5645" max="5647" width="10.6640625" style="182" customWidth="1"/>
    <col min="5648" max="5648" width="8.83203125" style="182" customWidth="1"/>
    <col min="5649" max="5649" width="12.5" style="182" customWidth="1"/>
    <col min="5650" max="5650" width="12.33203125" style="182" bestFit="1" customWidth="1"/>
    <col min="5651" max="5888" width="9.33203125" style="182"/>
    <col min="5889" max="5889" width="12" style="182" customWidth="1"/>
    <col min="5890" max="5890" width="10.6640625" style="182" customWidth="1"/>
    <col min="5891" max="5891" width="10.1640625" style="182" customWidth="1"/>
    <col min="5892" max="5892" width="11.6640625" style="182" customWidth="1"/>
    <col min="5893" max="5893" width="9.33203125" style="182" customWidth="1"/>
    <col min="5894" max="5894" width="9.33203125" style="182"/>
    <col min="5895" max="5896" width="10.33203125" style="182" customWidth="1"/>
    <col min="5897" max="5897" width="11.6640625" style="182" customWidth="1"/>
    <col min="5898" max="5898" width="13.6640625" style="182" customWidth="1"/>
    <col min="5899" max="5899" width="9.5" style="182" customWidth="1"/>
    <col min="5900" max="5900" width="9" style="182" customWidth="1"/>
    <col min="5901" max="5903" width="10.6640625" style="182" customWidth="1"/>
    <col min="5904" max="5904" width="8.83203125" style="182" customWidth="1"/>
    <col min="5905" max="5905" width="12.5" style="182" customWidth="1"/>
    <col min="5906" max="5906" width="12.33203125" style="182" bestFit="1" customWidth="1"/>
    <col min="5907" max="6144" width="9.33203125" style="182"/>
    <col min="6145" max="6145" width="12" style="182" customWidth="1"/>
    <col min="6146" max="6146" width="10.6640625" style="182" customWidth="1"/>
    <col min="6147" max="6147" width="10.1640625" style="182" customWidth="1"/>
    <col min="6148" max="6148" width="11.6640625" style="182" customWidth="1"/>
    <col min="6149" max="6149" width="9.33203125" style="182" customWidth="1"/>
    <col min="6150" max="6150" width="9.33203125" style="182"/>
    <col min="6151" max="6152" width="10.33203125" style="182" customWidth="1"/>
    <col min="6153" max="6153" width="11.6640625" style="182" customWidth="1"/>
    <col min="6154" max="6154" width="13.6640625" style="182" customWidth="1"/>
    <col min="6155" max="6155" width="9.5" style="182" customWidth="1"/>
    <col min="6156" max="6156" width="9" style="182" customWidth="1"/>
    <col min="6157" max="6159" width="10.6640625" style="182" customWidth="1"/>
    <col min="6160" max="6160" width="8.83203125" style="182" customWidth="1"/>
    <col min="6161" max="6161" width="12.5" style="182" customWidth="1"/>
    <col min="6162" max="6162" width="12.33203125" style="182" bestFit="1" customWidth="1"/>
    <col min="6163" max="6400" width="9.33203125" style="182"/>
    <col min="6401" max="6401" width="12" style="182" customWidth="1"/>
    <col min="6402" max="6402" width="10.6640625" style="182" customWidth="1"/>
    <col min="6403" max="6403" width="10.1640625" style="182" customWidth="1"/>
    <col min="6404" max="6404" width="11.6640625" style="182" customWidth="1"/>
    <col min="6405" max="6405" width="9.33203125" style="182" customWidth="1"/>
    <col min="6406" max="6406" width="9.33203125" style="182"/>
    <col min="6407" max="6408" width="10.33203125" style="182" customWidth="1"/>
    <col min="6409" max="6409" width="11.6640625" style="182" customWidth="1"/>
    <col min="6410" max="6410" width="13.6640625" style="182" customWidth="1"/>
    <col min="6411" max="6411" width="9.5" style="182" customWidth="1"/>
    <col min="6412" max="6412" width="9" style="182" customWidth="1"/>
    <col min="6413" max="6415" width="10.6640625" style="182" customWidth="1"/>
    <col min="6416" max="6416" width="8.83203125" style="182" customWidth="1"/>
    <col min="6417" max="6417" width="12.5" style="182" customWidth="1"/>
    <col min="6418" max="6418" width="12.33203125" style="182" bestFit="1" customWidth="1"/>
    <col min="6419" max="6656" width="9.33203125" style="182"/>
    <col min="6657" max="6657" width="12" style="182" customWidth="1"/>
    <col min="6658" max="6658" width="10.6640625" style="182" customWidth="1"/>
    <col min="6659" max="6659" width="10.1640625" style="182" customWidth="1"/>
    <col min="6660" max="6660" width="11.6640625" style="182" customWidth="1"/>
    <col min="6661" max="6661" width="9.33203125" style="182" customWidth="1"/>
    <col min="6662" max="6662" width="9.33203125" style="182"/>
    <col min="6663" max="6664" width="10.33203125" style="182" customWidth="1"/>
    <col min="6665" max="6665" width="11.6640625" style="182" customWidth="1"/>
    <col min="6666" max="6666" width="13.6640625" style="182" customWidth="1"/>
    <col min="6667" max="6667" width="9.5" style="182" customWidth="1"/>
    <col min="6668" max="6668" width="9" style="182" customWidth="1"/>
    <col min="6669" max="6671" width="10.6640625" style="182" customWidth="1"/>
    <col min="6672" max="6672" width="8.83203125" style="182" customWidth="1"/>
    <col min="6673" max="6673" width="12.5" style="182" customWidth="1"/>
    <col min="6674" max="6674" width="12.33203125" style="182" bestFit="1" customWidth="1"/>
    <col min="6675" max="6912" width="9.33203125" style="182"/>
    <col min="6913" max="6913" width="12" style="182" customWidth="1"/>
    <col min="6914" max="6914" width="10.6640625" style="182" customWidth="1"/>
    <col min="6915" max="6915" width="10.1640625" style="182" customWidth="1"/>
    <col min="6916" max="6916" width="11.6640625" style="182" customWidth="1"/>
    <col min="6917" max="6917" width="9.33203125" style="182" customWidth="1"/>
    <col min="6918" max="6918" width="9.33203125" style="182"/>
    <col min="6919" max="6920" width="10.33203125" style="182" customWidth="1"/>
    <col min="6921" max="6921" width="11.6640625" style="182" customWidth="1"/>
    <col min="6922" max="6922" width="13.6640625" style="182" customWidth="1"/>
    <col min="6923" max="6923" width="9.5" style="182" customWidth="1"/>
    <col min="6924" max="6924" width="9" style="182" customWidth="1"/>
    <col min="6925" max="6927" width="10.6640625" style="182" customWidth="1"/>
    <col min="6928" max="6928" width="8.83203125" style="182" customWidth="1"/>
    <col min="6929" max="6929" width="12.5" style="182" customWidth="1"/>
    <col min="6930" max="6930" width="12.33203125" style="182" bestFit="1" customWidth="1"/>
    <col min="6931" max="7168" width="9.33203125" style="182"/>
    <col min="7169" max="7169" width="12" style="182" customWidth="1"/>
    <col min="7170" max="7170" width="10.6640625" style="182" customWidth="1"/>
    <col min="7171" max="7171" width="10.1640625" style="182" customWidth="1"/>
    <col min="7172" max="7172" width="11.6640625" style="182" customWidth="1"/>
    <col min="7173" max="7173" width="9.33203125" style="182" customWidth="1"/>
    <col min="7174" max="7174" width="9.33203125" style="182"/>
    <col min="7175" max="7176" width="10.33203125" style="182" customWidth="1"/>
    <col min="7177" max="7177" width="11.6640625" style="182" customWidth="1"/>
    <col min="7178" max="7178" width="13.6640625" style="182" customWidth="1"/>
    <col min="7179" max="7179" width="9.5" style="182" customWidth="1"/>
    <col min="7180" max="7180" width="9" style="182" customWidth="1"/>
    <col min="7181" max="7183" width="10.6640625" style="182" customWidth="1"/>
    <col min="7184" max="7184" width="8.83203125" style="182" customWidth="1"/>
    <col min="7185" max="7185" width="12.5" style="182" customWidth="1"/>
    <col min="7186" max="7186" width="12.33203125" style="182" bestFit="1" customWidth="1"/>
    <col min="7187" max="7424" width="9.33203125" style="182"/>
    <col min="7425" max="7425" width="12" style="182" customWidth="1"/>
    <col min="7426" max="7426" width="10.6640625" style="182" customWidth="1"/>
    <col min="7427" max="7427" width="10.1640625" style="182" customWidth="1"/>
    <col min="7428" max="7428" width="11.6640625" style="182" customWidth="1"/>
    <col min="7429" max="7429" width="9.33203125" style="182" customWidth="1"/>
    <col min="7430" max="7430" width="9.33203125" style="182"/>
    <col min="7431" max="7432" width="10.33203125" style="182" customWidth="1"/>
    <col min="7433" max="7433" width="11.6640625" style="182" customWidth="1"/>
    <col min="7434" max="7434" width="13.6640625" style="182" customWidth="1"/>
    <col min="7435" max="7435" width="9.5" style="182" customWidth="1"/>
    <col min="7436" max="7436" width="9" style="182" customWidth="1"/>
    <col min="7437" max="7439" width="10.6640625" style="182" customWidth="1"/>
    <col min="7440" max="7440" width="8.83203125" style="182" customWidth="1"/>
    <col min="7441" max="7441" width="12.5" style="182" customWidth="1"/>
    <col min="7442" max="7442" width="12.33203125" style="182" bestFit="1" customWidth="1"/>
    <col min="7443" max="7680" width="9.33203125" style="182"/>
    <col min="7681" max="7681" width="12" style="182" customWidth="1"/>
    <col min="7682" max="7682" width="10.6640625" style="182" customWidth="1"/>
    <col min="7683" max="7683" width="10.1640625" style="182" customWidth="1"/>
    <col min="7684" max="7684" width="11.6640625" style="182" customWidth="1"/>
    <col min="7685" max="7685" width="9.33203125" style="182" customWidth="1"/>
    <col min="7686" max="7686" width="9.33203125" style="182"/>
    <col min="7687" max="7688" width="10.33203125" style="182" customWidth="1"/>
    <col min="7689" max="7689" width="11.6640625" style="182" customWidth="1"/>
    <col min="7690" max="7690" width="13.6640625" style="182" customWidth="1"/>
    <col min="7691" max="7691" width="9.5" style="182" customWidth="1"/>
    <col min="7692" max="7692" width="9" style="182" customWidth="1"/>
    <col min="7693" max="7695" width="10.6640625" style="182" customWidth="1"/>
    <col min="7696" max="7696" width="8.83203125" style="182" customWidth="1"/>
    <col min="7697" max="7697" width="12.5" style="182" customWidth="1"/>
    <col min="7698" max="7698" width="12.33203125" style="182" bestFit="1" customWidth="1"/>
    <col min="7699" max="7936" width="9.33203125" style="182"/>
    <col min="7937" max="7937" width="12" style="182" customWidth="1"/>
    <col min="7938" max="7938" width="10.6640625" style="182" customWidth="1"/>
    <col min="7939" max="7939" width="10.1640625" style="182" customWidth="1"/>
    <col min="7940" max="7940" width="11.6640625" style="182" customWidth="1"/>
    <col min="7941" max="7941" width="9.33203125" style="182" customWidth="1"/>
    <col min="7942" max="7942" width="9.33203125" style="182"/>
    <col min="7943" max="7944" width="10.33203125" style="182" customWidth="1"/>
    <col min="7945" max="7945" width="11.6640625" style="182" customWidth="1"/>
    <col min="7946" max="7946" width="13.6640625" style="182" customWidth="1"/>
    <col min="7947" max="7947" width="9.5" style="182" customWidth="1"/>
    <col min="7948" max="7948" width="9" style="182" customWidth="1"/>
    <col min="7949" max="7951" width="10.6640625" style="182" customWidth="1"/>
    <col min="7952" max="7952" width="8.83203125" style="182" customWidth="1"/>
    <col min="7953" max="7953" width="12.5" style="182" customWidth="1"/>
    <col min="7954" max="7954" width="12.33203125" style="182" bestFit="1" customWidth="1"/>
    <col min="7955" max="8192" width="9.33203125" style="182"/>
    <col min="8193" max="8193" width="12" style="182" customWidth="1"/>
    <col min="8194" max="8194" width="10.6640625" style="182" customWidth="1"/>
    <col min="8195" max="8195" width="10.1640625" style="182" customWidth="1"/>
    <col min="8196" max="8196" width="11.6640625" style="182" customWidth="1"/>
    <col min="8197" max="8197" width="9.33203125" style="182" customWidth="1"/>
    <col min="8198" max="8198" width="9.33203125" style="182"/>
    <col min="8199" max="8200" width="10.33203125" style="182" customWidth="1"/>
    <col min="8201" max="8201" width="11.6640625" style="182" customWidth="1"/>
    <col min="8202" max="8202" width="13.6640625" style="182" customWidth="1"/>
    <col min="8203" max="8203" width="9.5" style="182" customWidth="1"/>
    <col min="8204" max="8204" width="9" style="182" customWidth="1"/>
    <col min="8205" max="8207" width="10.6640625" style="182" customWidth="1"/>
    <col min="8208" max="8208" width="8.83203125" style="182" customWidth="1"/>
    <col min="8209" max="8209" width="12.5" style="182" customWidth="1"/>
    <col min="8210" max="8210" width="12.33203125" style="182" bestFit="1" customWidth="1"/>
    <col min="8211" max="8448" width="9.33203125" style="182"/>
    <col min="8449" max="8449" width="12" style="182" customWidth="1"/>
    <col min="8450" max="8450" width="10.6640625" style="182" customWidth="1"/>
    <col min="8451" max="8451" width="10.1640625" style="182" customWidth="1"/>
    <col min="8452" max="8452" width="11.6640625" style="182" customWidth="1"/>
    <col min="8453" max="8453" width="9.33203125" style="182" customWidth="1"/>
    <col min="8454" max="8454" width="9.33203125" style="182"/>
    <col min="8455" max="8456" width="10.33203125" style="182" customWidth="1"/>
    <col min="8457" max="8457" width="11.6640625" style="182" customWidth="1"/>
    <col min="8458" max="8458" width="13.6640625" style="182" customWidth="1"/>
    <col min="8459" max="8459" width="9.5" style="182" customWidth="1"/>
    <col min="8460" max="8460" width="9" style="182" customWidth="1"/>
    <col min="8461" max="8463" width="10.6640625" style="182" customWidth="1"/>
    <col min="8464" max="8464" width="8.83203125" style="182" customWidth="1"/>
    <col min="8465" max="8465" width="12.5" style="182" customWidth="1"/>
    <col min="8466" max="8466" width="12.33203125" style="182" bestFit="1" customWidth="1"/>
    <col min="8467" max="8704" width="9.33203125" style="182"/>
    <col min="8705" max="8705" width="12" style="182" customWidth="1"/>
    <col min="8706" max="8706" width="10.6640625" style="182" customWidth="1"/>
    <col min="8707" max="8707" width="10.1640625" style="182" customWidth="1"/>
    <col min="8708" max="8708" width="11.6640625" style="182" customWidth="1"/>
    <col min="8709" max="8709" width="9.33203125" style="182" customWidth="1"/>
    <col min="8710" max="8710" width="9.33203125" style="182"/>
    <col min="8711" max="8712" width="10.33203125" style="182" customWidth="1"/>
    <col min="8713" max="8713" width="11.6640625" style="182" customWidth="1"/>
    <col min="8714" max="8714" width="13.6640625" style="182" customWidth="1"/>
    <col min="8715" max="8715" width="9.5" style="182" customWidth="1"/>
    <col min="8716" max="8716" width="9" style="182" customWidth="1"/>
    <col min="8717" max="8719" width="10.6640625" style="182" customWidth="1"/>
    <col min="8720" max="8720" width="8.83203125" style="182" customWidth="1"/>
    <col min="8721" max="8721" width="12.5" style="182" customWidth="1"/>
    <col min="8722" max="8722" width="12.33203125" style="182" bestFit="1" customWidth="1"/>
    <col min="8723" max="8960" width="9.33203125" style="182"/>
    <col min="8961" max="8961" width="12" style="182" customWidth="1"/>
    <col min="8962" max="8962" width="10.6640625" style="182" customWidth="1"/>
    <col min="8963" max="8963" width="10.1640625" style="182" customWidth="1"/>
    <col min="8964" max="8964" width="11.6640625" style="182" customWidth="1"/>
    <col min="8965" max="8965" width="9.33203125" style="182" customWidth="1"/>
    <col min="8966" max="8966" width="9.33203125" style="182"/>
    <col min="8967" max="8968" width="10.33203125" style="182" customWidth="1"/>
    <col min="8969" max="8969" width="11.6640625" style="182" customWidth="1"/>
    <col min="8970" max="8970" width="13.6640625" style="182" customWidth="1"/>
    <col min="8971" max="8971" width="9.5" style="182" customWidth="1"/>
    <col min="8972" max="8972" width="9" style="182" customWidth="1"/>
    <col min="8973" max="8975" width="10.6640625" style="182" customWidth="1"/>
    <col min="8976" max="8976" width="8.83203125" style="182" customWidth="1"/>
    <col min="8977" max="8977" width="12.5" style="182" customWidth="1"/>
    <col min="8978" max="8978" width="12.33203125" style="182" bestFit="1" customWidth="1"/>
    <col min="8979" max="9216" width="9.33203125" style="182"/>
    <col min="9217" max="9217" width="12" style="182" customWidth="1"/>
    <col min="9218" max="9218" width="10.6640625" style="182" customWidth="1"/>
    <col min="9219" max="9219" width="10.1640625" style="182" customWidth="1"/>
    <col min="9220" max="9220" width="11.6640625" style="182" customWidth="1"/>
    <col min="9221" max="9221" width="9.33203125" style="182" customWidth="1"/>
    <col min="9222" max="9222" width="9.33203125" style="182"/>
    <col min="9223" max="9224" width="10.33203125" style="182" customWidth="1"/>
    <col min="9225" max="9225" width="11.6640625" style="182" customWidth="1"/>
    <col min="9226" max="9226" width="13.6640625" style="182" customWidth="1"/>
    <col min="9227" max="9227" width="9.5" style="182" customWidth="1"/>
    <col min="9228" max="9228" width="9" style="182" customWidth="1"/>
    <col min="9229" max="9231" width="10.6640625" style="182" customWidth="1"/>
    <col min="9232" max="9232" width="8.83203125" style="182" customWidth="1"/>
    <col min="9233" max="9233" width="12.5" style="182" customWidth="1"/>
    <col min="9234" max="9234" width="12.33203125" style="182" bestFit="1" customWidth="1"/>
    <col min="9235" max="9472" width="9.33203125" style="182"/>
    <col min="9473" max="9473" width="12" style="182" customWidth="1"/>
    <col min="9474" max="9474" width="10.6640625" style="182" customWidth="1"/>
    <col min="9475" max="9475" width="10.1640625" style="182" customWidth="1"/>
    <col min="9476" max="9476" width="11.6640625" style="182" customWidth="1"/>
    <col min="9477" max="9477" width="9.33203125" style="182" customWidth="1"/>
    <col min="9478" max="9478" width="9.33203125" style="182"/>
    <col min="9479" max="9480" width="10.33203125" style="182" customWidth="1"/>
    <col min="9481" max="9481" width="11.6640625" style="182" customWidth="1"/>
    <col min="9482" max="9482" width="13.6640625" style="182" customWidth="1"/>
    <col min="9483" max="9483" width="9.5" style="182" customWidth="1"/>
    <col min="9484" max="9484" width="9" style="182" customWidth="1"/>
    <col min="9485" max="9487" width="10.6640625" style="182" customWidth="1"/>
    <col min="9488" max="9488" width="8.83203125" style="182" customWidth="1"/>
    <col min="9489" max="9489" width="12.5" style="182" customWidth="1"/>
    <col min="9490" max="9490" width="12.33203125" style="182" bestFit="1" customWidth="1"/>
    <col min="9491" max="9728" width="9.33203125" style="182"/>
    <col min="9729" max="9729" width="12" style="182" customWidth="1"/>
    <col min="9730" max="9730" width="10.6640625" style="182" customWidth="1"/>
    <col min="9731" max="9731" width="10.1640625" style="182" customWidth="1"/>
    <col min="9732" max="9732" width="11.6640625" style="182" customWidth="1"/>
    <col min="9733" max="9733" width="9.33203125" style="182" customWidth="1"/>
    <col min="9734" max="9734" width="9.33203125" style="182"/>
    <col min="9735" max="9736" width="10.33203125" style="182" customWidth="1"/>
    <col min="9737" max="9737" width="11.6640625" style="182" customWidth="1"/>
    <col min="9738" max="9738" width="13.6640625" style="182" customWidth="1"/>
    <col min="9739" max="9739" width="9.5" style="182" customWidth="1"/>
    <col min="9740" max="9740" width="9" style="182" customWidth="1"/>
    <col min="9741" max="9743" width="10.6640625" style="182" customWidth="1"/>
    <col min="9744" max="9744" width="8.83203125" style="182" customWidth="1"/>
    <col min="9745" max="9745" width="12.5" style="182" customWidth="1"/>
    <col min="9746" max="9746" width="12.33203125" style="182" bestFit="1" customWidth="1"/>
    <col min="9747" max="9984" width="9.33203125" style="182"/>
    <col min="9985" max="9985" width="12" style="182" customWidth="1"/>
    <col min="9986" max="9986" width="10.6640625" style="182" customWidth="1"/>
    <col min="9987" max="9987" width="10.1640625" style="182" customWidth="1"/>
    <col min="9988" max="9988" width="11.6640625" style="182" customWidth="1"/>
    <col min="9989" max="9989" width="9.33203125" style="182" customWidth="1"/>
    <col min="9990" max="9990" width="9.33203125" style="182"/>
    <col min="9991" max="9992" width="10.33203125" style="182" customWidth="1"/>
    <col min="9993" max="9993" width="11.6640625" style="182" customWidth="1"/>
    <col min="9994" max="9994" width="13.6640625" style="182" customWidth="1"/>
    <col min="9995" max="9995" width="9.5" style="182" customWidth="1"/>
    <col min="9996" max="9996" width="9" style="182" customWidth="1"/>
    <col min="9997" max="9999" width="10.6640625" style="182" customWidth="1"/>
    <col min="10000" max="10000" width="8.83203125" style="182" customWidth="1"/>
    <col min="10001" max="10001" width="12.5" style="182" customWidth="1"/>
    <col min="10002" max="10002" width="12.33203125" style="182" bestFit="1" customWidth="1"/>
    <col min="10003" max="10240" width="9.33203125" style="182"/>
    <col min="10241" max="10241" width="12" style="182" customWidth="1"/>
    <col min="10242" max="10242" width="10.6640625" style="182" customWidth="1"/>
    <col min="10243" max="10243" width="10.1640625" style="182" customWidth="1"/>
    <col min="10244" max="10244" width="11.6640625" style="182" customWidth="1"/>
    <col min="10245" max="10245" width="9.33203125" style="182" customWidth="1"/>
    <col min="10246" max="10246" width="9.33203125" style="182"/>
    <col min="10247" max="10248" width="10.33203125" style="182" customWidth="1"/>
    <col min="10249" max="10249" width="11.6640625" style="182" customWidth="1"/>
    <col min="10250" max="10250" width="13.6640625" style="182" customWidth="1"/>
    <col min="10251" max="10251" width="9.5" style="182" customWidth="1"/>
    <col min="10252" max="10252" width="9" style="182" customWidth="1"/>
    <col min="10253" max="10255" width="10.6640625" style="182" customWidth="1"/>
    <col min="10256" max="10256" width="8.83203125" style="182" customWidth="1"/>
    <col min="10257" max="10257" width="12.5" style="182" customWidth="1"/>
    <col min="10258" max="10258" width="12.33203125" style="182" bestFit="1" customWidth="1"/>
    <col min="10259" max="10496" width="9.33203125" style="182"/>
    <col min="10497" max="10497" width="12" style="182" customWidth="1"/>
    <col min="10498" max="10498" width="10.6640625" style="182" customWidth="1"/>
    <col min="10499" max="10499" width="10.1640625" style="182" customWidth="1"/>
    <col min="10500" max="10500" width="11.6640625" style="182" customWidth="1"/>
    <col min="10501" max="10501" width="9.33203125" style="182" customWidth="1"/>
    <col min="10502" max="10502" width="9.33203125" style="182"/>
    <col min="10503" max="10504" width="10.33203125" style="182" customWidth="1"/>
    <col min="10505" max="10505" width="11.6640625" style="182" customWidth="1"/>
    <col min="10506" max="10506" width="13.6640625" style="182" customWidth="1"/>
    <col min="10507" max="10507" width="9.5" style="182" customWidth="1"/>
    <col min="10508" max="10508" width="9" style="182" customWidth="1"/>
    <col min="10509" max="10511" width="10.6640625" style="182" customWidth="1"/>
    <col min="10512" max="10512" width="8.83203125" style="182" customWidth="1"/>
    <col min="10513" max="10513" width="12.5" style="182" customWidth="1"/>
    <col min="10514" max="10514" width="12.33203125" style="182" bestFit="1" customWidth="1"/>
    <col min="10515" max="10752" width="9.33203125" style="182"/>
    <col min="10753" max="10753" width="12" style="182" customWidth="1"/>
    <col min="10754" max="10754" width="10.6640625" style="182" customWidth="1"/>
    <col min="10755" max="10755" width="10.1640625" style="182" customWidth="1"/>
    <col min="10756" max="10756" width="11.6640625" style="182" customWidth="1"/>
    <col min="10757" max="10757" width="9.33203125" style="182" customWidth="1"/>
    <col min="10758" max="10758" width="9.33203125" style="182"/>
    <col min="10759" max="10760" width="10.33203125" style="182" customWidth="1"/>
    <col min="10761" max="10761" width="11.6640625" style="182" customWidth="1"/>
    <col min="10762" max="10762" width="13.6640625" style="182" customWidth="1"/>
    <col min="10763" max="10763" width="9.5" style="182" customWidth="1"/>
    <col min="10764" max="10764" width="9" style="182" customWidth="1"/>
    <col min="10765" max="10767" width="10.6640625" style="182" customWidth="1"/>
    <col min="10768" max="10768" width="8.83203125" style="182" customWidth="1"/>
    <col min="10769" max="10769" width="12.5" style="182" customWidth="1"/>
    <col min="10770" max="10770" width="12.33203125" style="182" bestFit="1" customWidth="1"/>
    <col min="10771" max="11008" width="9.33203125" style="182"/>
    <col min="11009" max="11009" width="12" style="182" customWidth="1"/>
    <col min="11010" max="11010" width="10.6640625" style="182" customWidth="1"/>
    <col min="11011" max="11011" width="10.1640625" style="182" customWidth="1"/>
    <col min="11012" max="11012" width="11.6640625" style="182" customWidth="1"/>
    <col min="11013" max="11013" width="9.33203125" style="182" customWidth="1"/>
    <col min="11014" max="11014" width="9.33203125" style="182"/>
    <col min="11015" max="11016" width="10.33203125" style="182" customWidth="1"/>
    <col min="11017" max="11017" width="11.6640625" style="182" customWidth="1"/>
    <col min="11018" max="11018" width="13.6640625" style="182" customWidth="1"/>
    <col min="11019" max="11019" width="9.5" style="182" customWidth="1"/>
    <col min="11020" max="11020" width="9" style="182" customWidth="1"/>
    <col min="11021" max="11023" width="10.6640625" style="182" customWidth="1"/>
    <col min="11024" max="11024" width="8.83203125" style="182" customWidth="1"/>
    <col min="11025" max="11025" width="12.5" style="182" customWidth="1"/>
    <col min="11026" max="11026" width="12.33203125" style="182" bestFit="1" customWidth="1"/>
    <col min="11027" max="11264" width="9.33203125" style="182"/>
    <col min="11265" max="11265" width="12" style="182" customWidth="1"/>
    <col min="11266" max="11266" width="10.6640625" style="182" customWidth="1"/>
    <col min="11267" max="11267" width="10.1640625" style="182" customWidth="1"/>
    <col min="11268" max="11268" width="11.6640625" style="182" customWidth="1"/>
    <col min="11269" max="11269" width="9.33203125" style="182" customWidth="1"/>
    <col min="11270" max="11270" width="9.33203125" style="182"/>
    <col min="11271" max="11272" width="10.33203125" style="182" customWidth="1"/>
    <col min="11273" max="11273" width="11.6640625" style="182" customWidth="1"/>
    <col min="11274" max="11274" width="13.6640625" style="182" customWidth="1"/>
    <col min="11275" max="11275" width="9.5" style="182" customWidth="1"/>
    <col min="11276" max="11276" width="9" style="182" customWidth="1"/>
    <col min="11277" max="11279" width="10.6640625" style="182" customWidth="1"/>
    <col min="11280" max="11280" width="8.83203125" style="182" customWidth="1"/>
    <col min="11281" max="11281" width="12.5" style="182" customWidth="1"/>
    <col min="11282" max="11282" width="12.33203125" style="182" bestFit="1" customWidth="1"/>
    <col min="11283" max="11520" width="9.33203125" style="182"/>
    <col min="11521" max="11521" width="12" style="182" customWidth="1"/>
    <col min="11522" max="11522" width="10.6640625" style="182" customWidth="1"/>
    <col min="11523" max="11523" width="10.1640625" style="182" customWidth="1"/>
    <col min="11524" max="11524" width="11.6640625" style="182" customWidth="1"/>
    <col min="11525" max="11525" width="9.33203125" style="182" customWidth="1"/>
    <col min="11526" max="11526" width="9.33203125" style="182"/>
    <col min="11527" max="11528" width="10.33203125" style="182" customWidth="1"/>
    <col min="11529" max="11529" width="11.6640625" style="182" customWidth="1"/>
    <col min="11530" max="11530" width="13.6640625" style="182" customWidth="1"/>
    <col min="11531" max="11531" width="9.5" style="182" customWidth="1"/>
    <col min="11532" max="11532" width="9" style="182" customWidth="1"/>
    <col min="11533" max="11535" width="10.6640625" style="182" customWidth="1"/>
    <col min="11536" max="11536" width="8.83203125" style="182" customWidth="1"/>
    <col min="11537" max="11537" width="12.5" style="182" customWidth="1"/>
    <col min="11538" max="11538" width="12.33203125" style="182" bestFit="1" customWidth="1"/>
    <col min="11539" max="11776" width="9.33203125" style="182"/>
    <col min="11777" max="11777" width="12" style="182" customWidth="1"/>
    <col min="11778" max="11778" width="10.6640625" style="182" customWidth="1"/>
    <col min="11779" max="11779" width="10.1640625" style="182" customWidth="1"/>
    <col min="11780" max="11780" width="11.6640625" style="182" customWidth="1"/>
    <col min="11781" max="11781" width="9.33203125" style="182" customWidth="1"/>
    <col min="11782" max="11782" width="9.33203125" style="182"/>
    <col min="11783" max="11784" width="10.33203125" style="182" customWidth="1"/>
    <col min="11785" max="11785" width="11.6640625" style="182" customWidth="1"/>
    <col min="11786" max="11786" width="13.6640625" style="182" customWidth="1"/>
    <col min="11787" max="11787" width="9.5" style="182" customWidth="1"/>
    <col min="11788" max="11788" width="9" style="182" customWidth="1"/>
    <col min="11789" max="11791" width="10.6640625" style="182" customWidth="1"/>
    <col min="11792" max="11792" width="8.83203125" style="182" customWidth="1"/>
    <col min="11793" max="11793" width="12.5" style="182" customWidth="1"/>
    <col min="11794" max="11794" width="12.33203125" style="182" bestFit="1" customWidth="1"/>
    <col min="11795" max="12032" width="9.33203125" style="182"/>
    <col min="12033" max="12033" width="12" style="182" customWidth="1"/>
    <col min="12034" max="12034" width="10.6640625" style="182" customWidth="1"/>
    <col min="12035" max="12035" width="10.1640625" style="182" customWidth="1"/>
    <col min="12036" max="12036" width="11.6640625" style="182" customWidth="1"/>
    <col min="12037" max="12037" width="9.33203125" style="182" customWidth="1"/>
    <col min="12038" max="12038" width="9.33203125" style="182"/>
    <col min="12039" max="12040" width="10.33203125" style="182" customWidth="1"/>
    <col min="12041" max="12041" width="11.6640625" style="182" customWidth="1"/>
    <col min="12042" max="12042" width="13.6640625" style="182" customWidth="1"/>
    <col min="12043" max="12043" width="9.5" style="182" customWidth="1"/>
    <col min="12044" max="12044" width="9" style="182" customWidth="1"/>
    <col min="12045" max="12047" width="10.6640625" style="182" customWidth="1"/>
    <col min="12048" max="12048" width="8.83203125" style="182" customWidth="1"/>
    <col min="12049" max="12049" width="12.5" style="182" customWidth="1"/>
    <col min="12050" max="12050" width="12.33203125" style="182" bestFit="1" customWidth="1"/>
    <col min="12051" max="12288" width="9.33203125" style="182"/>
    <col min="12289" max="12289" width="12" style="182" customWidth="1"/>
    <col min="12290" max="12290" width="10.6640625" style="182" customWidth="1"/>
    <col min="12291" max="12291" width="10.1640625" style="182" customWidth="1"/>
    <col min="12292" max="12292" width="11.6640625" style="182" customWidth="1"/>
    <col min="12293" max="12293" width="9.33203125" style="182" customWidth="1"/>
    <col min="12294" max="12294" width="9.33203125" style="182"/>
    <col min="12295" max="12296" width="10.33203125" style="182" customWidth="1"/>
    <col min="12297" max="12297" width="11.6640625" style="182" customWidth="1"/>
    <col min="12298" max="12298" width="13.6640625" style="182" customWidth="1"/>
    <col min="12299" max="12299" width="9.5" style="182" customWidth="1"/>
    <col min="12300" max="12300" width="9" style="182" customWidth="1"/>
    <col min="12301" max="12303" width="10.6640625" style="182" customWidth="1"/>
    <col min="12304" max="12304" width="8.83203125" style="182" customWidth="1"/>
    <col min="12305" max="12305" width="12.5" style="182" customWidth="1"/>
    <col min="12306" max="12306" width="12.33203125" style="182" bestFit="1" customWidth="1"/>
    <col min="12307" max="12544" width="9.33203125" style="182"/>
    <col min="12545" max="12545" width="12" style="182" customWidth="1"/>
    <col min="12546" max="12546" width="10.6640625" style="182" customWidth="1"/>
    <col min="12547" max="12547" width="10.1640625" style="182" customWidth="1"/>
    <col min="12548" max="12548" width="11.6640625" style="182" customWidth="1"/>
    <col min="12549" max="12549" width="9.33203125" style="182" customWidth="1"/>
    <col min="12550" max="12550" width="9.33203125" style="182"/>
    <col min="12551" max="12552" width="10.33203125" style="182" customWidth="1"/>
    <col min="12553" max="12553" width="11.6640625" style="182" customWidth="1"/>
    <col min="12554" max="12554" width="13.6640625" style="182" customWidth="1"/>
    <col min="12555" max="12555" width="9.5" style="182" customWidth="1"/>
    <col min="12556" max="12556" width="9" style="182" customWidth="1"/>
    <col min="12557" max="12559" width="10.6640625" style="182" customWidth="1"/>
    <col min="12560" max="12560" width="8.83203125" style="182" customWidth="1"/>
    <col min="12561" max="12561" width="12.5" style="182" customWidth="1"/>
    <col min="12562" max="12562" width="12.33203125" style="182" bestFit="1" customWidth="1"/>
    <col min="12563" max="12800" width="9.33203125" style="182"/>
    <col min="12801" max="12801" width="12" style="182" customWidth="1"/>
    <col min="12802" max="12802" width="10.6640625" style="182" customWidth="1"/>
    <col min="12803" max="12803" width="10.1640625" style="182" customWidth="1"/>
    <col min="12804" max="12804" width="11.6640625" style="182" customWidth="1"/>
    <col min="12805" max="12805" width="9.33203125" style="182" customWidth="1"/>
    <col min="12806" max="12806" width="9.33203125" style="182"/>
    <col min="12807" max="12808" width="10.33203125" style="182" customWidth="1"/>
    <col min="12809" max="12809" width="11.6640625" style="182" customWidth="1"/>
    <col min="12810" max="12810" width="13.6640625" style="182" customWidth="1"/>
    <col min="12811" max="12811" width="9.5" style="182" customWidth="1"/>
    <col min="12812" max="12812" width="9" style="182" customWidth="1"/>
    <col min="12813" max="12815" width="10.6640625" style="182" customWidth="1"/>
    <col min="12816" max="12816" width="8.83203125" style="182" customWidth="1"/>
    <col min="12817" max="12817" width="12.5" style="182" customWidth="1"/>
    <col min="12818" max="12818" width="12.33203125" style="182" bestFit="1" customWidth="1"/>
    <col min="12819" max="13056" width="9.33203125" style="182"/>
    <col min="13057" max="13057" width="12" style="182" customWidth="1"/>
    <col min="13058" max="13058" width="10.6640625" style="182" customWidth="1"/>
    <col min="13059" max="13059" width="10.1640625" style="182" customWidth="1"/>
    <col min="13060" max="13060" width="11.6640625" style="182" customWidth="1"/>
    <col min="13061" max="13061" width="9.33203125" style="182" customWidth="1"/>
    <col min="13062" max="13062" width="9.33203125" style="182"/>
    <col min="13063" max="13064" width="10.33203125" style="182" customWidth="1"/>
    <col min="13065" max="13065" width="11.6640625" style="182" customWidth="1"/>
    <col min="13066" max="13066" width="13.6640625" style="182" customWidth="1"/>
    <col min="13067" max="13067" width="9.5" style="182" customWidth="1"/>
    <col min="13068" max="13068" width="9" style="182" customWidth="1"/>
    <col min="13069" max="13071" width="10.6640625" style="182" customWidth="1"/>
    <col min="13072" max="13072" width="8.83203125" style="182" customWidth="1"/>
    <col min="13073" max="13073" width="12.5" style="182" customWidth="1"/>
    <col min="13074" max="13074" width="12.33203125" style="182" bestFit="1" customWidth="1"/>
    <col min="13075" max="13312" width="9.33203125" style="182"/>
    <col min="13313" max="13313" width="12" style="182" customWidth="1"/>
    <col min="13314" max="13314" width="10.6640625" style="182" customWidth="1"/>
    <col min="13315" max="13315" width="10.1640625" style="182" customWidth="1"/>
    <col min="13316" max="13316" width="11.6640625" style="182" customWidth="1"/>
    <col min="13317" max="13317" width="9.33203125" style="182" customWidth="1"/>
    <col min="13318" max="13318" width="9.33203125" style="182"/>
    <col min="13319" max="13320" width="10.33203125" style="182" customWidth="1"/>
    <col min="13321" max="13321" width="11.6640625" style="182" customWidth="1"/>
    <col min="13322" max="13322" width="13.6640625" style="182" customWidth="1"/>
    <col min="13323" max="13323" width="9.5" style="182" customWidth="1"/>
    <col min="13324" max="13324" width="9" style="182" customWidth="1"/>
    <col min="13325" max="13327" width="10.6640625" style="182" customWidth="1"/>
    <col min="13328" max="13328" width="8.83203125" style="182" customWidth="1"/>
    <col min="13329" max="13329" width="12.5" style="182" customWidth="1"/>
    <col min="13330" max="13330" width="12.33203125" style="182" bestFit="1" customWidth="1"/>
    <col min="13331" max="13568" width="9.33203125" style="182"/>
    <col min="13569" max="13569" width="12" style="182" customWidth="1"/>
    <col min="13570" max="13570" width="10.6640625" style="182" customWidth="1"/>
    <col min="13571" max="13571" width="10.1640625" style="182" customWidth="1"/>
    <col min="13572" max="13572" width="11.6640625" style="182" customWidth="1"/>
    <col min="13573" max="13573" width="9.33203125" style="182" customWidth="1"/>
    <col min="13574" max="13574" width="9.33203125" style="182"/>
    <col min="13575" max="13576" width="10.33203125" style="182" customWidth="1"/>
    <col min="13577" max="13577" width="11.6640625" style="182" customWidth="1"/>
    <col min="13578" max="13578" width="13.6640625" style="182" customWidth="1"/>
    <col min="13579" max="13579" width="9.5" style="182" customWidth="1"/>
    <col min="13580" max="13580" width="9" style="182" customWidth="1"/>
    <col min="13581" max="13583" width="10.6640625" style="182" customWidth="1"/>
    <col min="13584" max="13584" width="8.83203125" style="182" customWidth="1"/>
    <col min="13585" max="13585" width="12.5" style="182" customWidth="1"/>
    <col min="13586" max="13586" width="12.33203125" style="182" bestFit="1" customWidth="1"/>
    <col min="13587" max="13824" width="9.33203125" style="182"/>
    <col min="13825" max="13825" width="12" style="182" customWidth="1"/>
    <col min="13826" max="13826" width="10.6640625" style="182" customWidth="1"/>
    <col min="13827" max="13827" width="10.1640625" style="182" customWidth="1"/>
    <col min="13828" max="13828" width="11.6640625" style="182" customWidth="1"/>
    <col min="13829" max="13829" width="9.33203125" style="182" customWidth="1"/>
    <col min="13830" max="13830" width="9.33203125" style="182"/>
    <col min="13831" max="13832" width="10.33203125" style="182" customWidth="1"/>
    <col min="13833" max="13833" width="11.6640625" style="182" customWidth="1"/>
    <col min="13834" max="13834" width="13.6640625" style="182" customWidth="1"/>
    <col min="13835" max="13835" width="9.5" style="182" customWidth="1"/>
    <col min="13836" max="13836" width="9" style="182" customWidth="1"/>
    <col min="13837" max="13839" width="10.6640625" style="182" customWidth="1"/>
    <col min="13840" max="13840" width="8.83203125" style="182" customWidth="1"/>
    <col min="13841" max="13841" width="12.5" style="182" customWidth="1"/>
    <col min="13842" max="13842" width="12.33203125" style="182" bestFit="1" customWidth="1"/>
    <col min="13843" max="14080" width="9.33203125" style="182"/>
    <col min="14081" max="14081" width="12" style="182" customWidth="1"/>
    <col min="14082" max="14082" width="10.6640625" style="182" customWidth="1"/>
    <col min="14083" max="14083" width="10.1640625" style="182" customWidth="1"/>
    <col min="14084" max="14084" width="11.6640625" style="182" customWidth="1"/>
    <col min="14085" max="14085" width="9.33203125" style="182" customWidth="1"/>
    <col min="14086" max="14086" width="9.33203125" style="182"/>
    <col min="14087" max="14088" width="10.33203125" style="182" customWidth="1"/>
    <col min="14089" max="14089" width="11.6640625" style="182" customWidth="1"/>
    <col min="14090" max="14090" width="13.6640625" style="182" customWidth="1"/>
    <col min="14091" max="14091" width="9.5" style="182" customWidth="1"/>
    <col min="14092" max="14092" width="9" style="182" customWidth="1"/>
    <col min="14093" max="14095" width="10.6640625" style="182" customWidth="1"/>
    <col min="14096" max="14096" width="8.83203125" style="182" customWidth="1"/>
    <col min="14097" max="14097" width="12.5" style="182" customWidth="1"/>
    <col min="14098" max="14098" width="12.33203125" style="182" bestFit="1" customWidth="1"/>
    <col min="14099" max="14336" width="9.33203125" style="182"/>
    <col min="14337" max="14337" width="12" style="182" customWidth="1"/>
    <col min="14338" max="14338" width="10.6640625" style="182" customWidth="1"/>
    <col min="14339" max="14339" width="10.1640625" style="182" customWidth="1"/>
    <col min="14340" max="14340" width="11.6640625" style="182" customWidth="1"/>
    <col min="14341" max="14341" width="9.33203125" style="182" customWidth="1"/>
    <col min="14342" max="14342" width="9.33203125" style="182"/>
    <col min="14343" max="14344" width="10.33203125" style="182" customWidth="1"/>
    <col min="14345" max="14345" width="11.6640625" style="182" customWidth="1"/>
    <col min="14346" max="14346" width="13.6640625" style="182" customWidth="1"/>
    <col min="14347" max="14347" width="9.5" style="182" customWidth="1"/>
    <col min="14348" max="14348" width="9" style="182" customWidth="1"/>
    <col min="14349" max="14351" width="10.6640625" style="182" customWidth="1"/>
    <col min="14352" max="14352" width="8.83203125" style="182" customWidth="1"/>
    <col min="14353" max="14353" width="12.5" style="182" customWidth="1"/>
    <col min="14354" max="14354" width="12.33203125" style="182" bestFit="1" customWidth="1"/>
    <col min="14355" max="14592" width="9.33203125" style="182"/>
    <col min="14593" max="14593" width="12" style="182" customWidth="1"/>
    <col min="14594" max="14594" width="10.6640625" style="182" customWidth="1"/>
    <col min="14595" max="14595" width="10.1640625" style="182" customWidth="1"/>
    <col min="14596" max="14596" width="11.6640625" style="182" customWidth="1"/>
    <col min="14597" max="14597" width="9.33203125" style="182" customWidth="1"/>
    <col min="14598" max="14598" width="9.33203125" style="182"/>
    <col min="14599" max="14600" width="10.33203125" style="182" customWidth="1"/>
    <col min="14601" max="14601" width="11.6640625" style="182" customWidth="1"/>
    <col min="14602" max="14602" width="13.6640625" style="182" customWidth="1"/>
    <col min="14603" max="14603" width="9.5" style="182" customWidth="1"/>
    <col min="14604" max="14604" width="9" style="182" customWidth="1"/>
    <col min="14605" max="14607" width="10.6640625" style="182" customWidth="1"/>
    <col min="14608" max="14608" width="8.83203125" style="182" customWidth="1"/>
    <col min="14609" max="14609" width="12.5" style="182" customWidth="1"/>
    <col min="14610" max="14610" width="12.33203125" style="182" bestFit="1" customWidth="1"/>
    <col min="14611" max="14848" width="9.33203125" style="182"/>
    <col min="14849" max="14849" width="12" style="182" customWidth="1"/>
    <col min="14850" max="14850" width="10.6640625" style="182" customWidth="1"/>
    <col min="14851" max="14851" width="10.1640625" style="182" customWidth="1"/>
    <col min="14852" max="14852" width="11.6640625" style="182" customWidth="1"/>
    <col min="14853" max="14853" width="9.33203125" style="182" customWidth="1"/>
    <col min="14854" max="14854" width="9.33203125" style="182"/>
    <col min="14855" max="14856" width="10.33203125" style="182" customWidth="1"/>
    <col min="14857" max="14857" width="11.6640625" style="182" customWidth="1"/>
    <col min="14858" max="14858" width="13.6640625" style="182" customWidth="1"/>
    <col min="14859" max="14859" width="9.5" style="182" customWidth="1"/>
    <col min="14860" max="14860" width="9" style="182" customWidth="1"/>
    <col min="14861" max="14863" width="10.6640625" style="182" customWidth="1"/>
    <col min="14864" max="14864" width="8.83203125" style="182" customWidth="1"/>
    <col min="14865" max="14865" width="12.5" style="182" customWidth="1"/>
    <col min="14866" max="14866" width="12.33203125" style="182" bestFit="1" customWidth="1"/>
    <col min="14867" max="15104" width="9.33203125" style="182"/>
    <col min="15105" max="15105" width="12" style="182" customWidth="1"/>
    <col min="15106" max="15106" width="10.6640625" style="182" customWidth="1"/>
    <col min="15107" max="15107" width="10.1640625" style="182" customWidth="1"/>
    <col min="15108" max="15108" width="11.6640625" style="182" customWidth="1"/>
    <col min="15109" max="15109" width="9.33203125" style="182" customWidth="1"/>
    <col min="15110" max="15110" width="9.33203125" style="182"/>
    <col min="15111" max="15112" width="10.33203125" style="182" customWidth="1"/>
    <col min="15113" max="15113" width="11.6640625" style="182" customWidth="1"/>
    <col min="15114" max="15114" width="13.6640625" style="182" customWidth="1"/>
    <col min="15115" max="15115" width="9.5" style="182" customWidth="1"/>
    <col min="15116" max="15116" width="9" style="182" customWidth="1"/>
    <col min="15117" max="15119" width="10.6640625" style="182" customWidth="1"/>
    <col min="15120" max="15120" width="8.83203125" style="182" customWidth="1"/>
    <col min="15121" max="15121" width="12.5" style="182" customWidth="1"/>
    <col min="15122" max="15122" width="12.33203125" style="182" bestFit="1" customWidth="1"/>
    <col min="15123" max="15360" width="9.33203125" style="182"/>
    <col min="15361" max="15361" width="12" style="182" customWidth="1"/>
    <col min="15362" max="15362" width="10.6640625" style="182" customWidth="1"/>
    <col min="15363" max="15363" width="10.1640625" style="182" customWidth="1"/>
    <col min="15364" max="15364" width="11.6640625" style="182" customWidth="1"/>
    <col min="15365" max="15365" width="9.33203125" style="182" customWidth="1"/>
    <col min="15366" max="15366" width="9.33203125" style="182"/>
    <col min="15367" max="15368" width="10.33203125" style="182" customWidth="1"/>
    <col min="15369" max="15369" width="11.6640625" style="182" customWidth="1"/>
    <col min="15370" max="15370" width="13.6640625" style="182" customWidth="1"/>
    <col min="15371" max="15371" width="9.5" style="182" customWidth="1"/>
    <col min="15372" max="15372" width="9" style="182" customWidth="1"/>
    <col min="15373" max="15375" width="10.6640625" style="182" customWidth="1"/>
    <col min="15376" max="15376" width="8.83203125" style="182" customWidth="1"/>
    <col min="15377" max="15377" width="12.5" style="182" customWidth="1"/>
    <col min="15378" max="15378" width="12.33203125" style="182" bestFit="1" customWidth="1"/>
    <col min="15379" max="15616" width="9.33203125" style="182"/>
    <col min="15617" max="15617" width="12" style="182" customWidth="1"/>
    <col min="15618" max="15618" width="10.6640625" style="182" customWidth="1"/>
    <col min="15619" max="15619" width="10.1640625" style="182" customWidth="1"/>
    <col min="15620" max="15620" width="11.6640625" style="182" customWidth="1"/>
    <col min="15621" max="15621" width="9.33203125" style="182" customWidth="1"/>
    <col min="15622" max="15622" width="9.33203125" style="182"/>
    <col min="15623" max="15624" width="10.33203125" style="182" customWidth="1"/>
    <col min="15625" max="15625" width="11.6640625" style="182" customWidth="1"/>
    <col min="15626" max="15626" width="13.6640625" style="182" customWidth="1"/>
    <col min="15627" max="15627" width="9.5" style="182" customWidth="1"/>
    <col min="15628" max="15628" width="9" style="182" customWidth="1"/>
    <col min="15629" max="15631" width="10.6640625" style="182" customWidth="1"/>
    <col min="15632" max="15632" width="8.83203125" style="182" customWidth="1"/>
    <col min="15633" max="15633" width="12.5" style="182" customWidth="1"/>
    <col min="15634" max="15634" width="12.33203125" style="182" bestFit="1" customWidth="1"/>
    <col min="15635" max="15872" width="9.33203125" style="182"/>
    <col min="15873" max="15873" width="12" style="182" customWidth="1"/>
    <col min="15874" max="15874" width="10.6640625" style="182" customWidth="1"/>
    <col min="15875" max="15875" width="10.1640625" style="182" customWidth="1"/>
    <col min="15876" max="15876" width="11.6640625" style="182" customWidth="1"/>
    <col min="15877" max="15877" width="9.33203125" style="182" customWidth="1"/>
    <col min="15878" max="15878" width="9.33203125" style="182"/>
    <col min="15879" max="15880" width="10.33203125" style="182" customWidth="1"/>
    <col min="15881" max="15881" width="11.6640625" style="182" customWidth="1"/>
    <col min="15882" max="15882" width="13.6640625" style="182" customWidth="1"/>
    <col min="15883" max="15883" width="9.5" style="182" customWidth="1"/>
    <col min="15884" max="15884" width="9" style="182" customWidth="1"/>
    <col min="15885" max="15887" width="10.6640625" style="182" customWidth="1"/>
    <col min="15888" max="15888" width="8.83203125" style="182" customWidth="1"/>
    <col min="15889" max="15889" width="12.5" style="182" customWidth="1"/>
    <col min="15890" max="15890" width="12.33203125" style="182" bestFit="1" customWidth="1"/>
    <col min="15891" max="16128" width="9.33203125" style="182"/>
    <col min="16129" max="16129" width="12" style="182" customWidth="1"/>
    <col min="16130" max="16130" width="10.6640625" style="182" customWidth="1"/>
    <col min="16131" max="16131" width="10.1640625" style="182" customWidth="1"/>
    <col min="16132" max="16132" width="11.6640625" style="182" customWidth="1"/>
    <col min="16133" max="16133" width="9.33203125" style="182" customWidth="1"/>
    <col min="16134" max="16134" width="9.33203125" style="182"/>
    <col min="16135" max="16136" width="10.33203125" style="182" customWidth="1"/>
    <col min="16137" max="16137" width="11.6640625" style="182" customWidth="1"/>
    <col min="16138" max="16138" width="13.6640625" style="182" customWidth="1"/>
    <col min="16139" max="16139" width="9.5" style="182" customWidth="1"/>
    <col min="16140" max="16140" width="9" style="182" customWidth="1"/>
    <col min="16141" max="16143" width="10.6640625" style="182" customWidth="1"/>
    <col min="16144" max="16144" width="8.83203125" style="182" customWidth="1"/>
    <col min="16145" max="16145" width="12.5" style="182" customWidth="1"/>
    <col min="16146" max="16146" width="12.33203125" style="182" bestFit="1" customWidth="1"/>
    <col min="16147" max="16384" width="9.33203125" style="182"/>
  </cols>
  <sheetData>
    <row r="1" spans="1:17" ht="14.25" x14ac:dyDescent="0.2">
      <c r="A1" s="285" t="s">
        <v>339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182">
        <v>1</v>
      </c>
    </row>
    <row r="2" spans="1:17" ht="15" x14ac:dyDescent="0.2">
      <c r="A2" s="281" t="s">
        <v>340</v>
      </c>
      <c r="B2" s="286" t="s">
        <v>341</v>
      </c>
      <c r="C2" s="286"/>
      <c r="D2" s="286"/>
      <c r="E2" s="281" t="s">
        <v>342</v>
      </c>
      <c r="F2" s="281" t="s">
        <v>343</v>
      </c>
      <c r="G2" s="281"/>
      <c r="H2" s="287" t="s">
        <v>344</v>
      </c>
      <c r="I2" s="289" t="s">
        <v>345</v>
      </c>
      <c r="J2" s="281" t="s">
        <v>346</v>
      </c>
      <c r="K2" s="281" t="s">
        <v>347</v>
      </c>
      <c r="L2" s="281"/>
      <c r="M2" s="281" t="s">
        <v>348</v>
      </c>
      <c r="N2" s="281" t="s">
        <v>349</v>
      </c>
      <c r="O2" s="281"/>
      <c r="P2" s="281" t="s">
        <v>342</v>
      </c>
    </row>
    <row r="3" spans="1:17" ht="30" x14ac:dyDescent="0.2">
      <c r="A3" s="281"/>
      <c r="B3" s="170" t="s">
        <v>350</v>
      </c>
      <c r="C3" s="170" t="s">
        <v>351</v>
      </c>
      <c r="D3" s="171" t="s">
        <v>305</v>
      </c>
      <c r="E3" s="281"/>
      <c r="F3" s="170" t="s">
        <v>352</v>
      </c>
      <c r="G3" s="170" t="s">
        <v>353</v>
      </c>
      <c r="H3" s="288"/>
      <c r="I3" s="290"/>
      <c r="J3" s="281"/>
      <c r="K3" s="170" t="s">
        <v>304</v>
      </c>
      <c r="L3" s="171" t="s">
        <v>305</v>
      </c>
      <c r="M3" s="281"/>
      <c r="N3" s="170" t="s">
        <v>304</v>
      </c>
      <c r="O3" s="171" t="s">
        <v>305</v>
      </c>
      <c r="P3" s="281"/>
    </row>
    <row r="4" spans="1:17" ht="15" x14ac:dyDescent="0.25">
      <c r="A4" s="172" t="s">
        <v>354</v>
      </c>
      <c r="B4" s="188">
        <f>1560/22*23</f>
        <v>1630.9090909090908</v>
      </c>
      <c r="C4" s="189">
        <f>B4/23</f>
        <v>70.909090909090907</v>
      </c>
      <c r="D4" s="179">
        <f>'[2]1прбез кран'!D71</f>
        <v>2325.1909999999998</v>
      </c>
      <c r="E4" s="173">
        <f t="shared" ref="E4:E28" si="0">D4/B4*100</f>
        <v>142.57023968784839</v>
      </c>
      <c r="F4" s="173">
        <f>'[2]1прбез кран'!F74+'[2]1прбез кран'!H75</f>
        <v>414</v>
      </c>
      <c r="G4" s="173">
        <f>'[2]1прбез кран'!D74+'[2]1прбез кран'!I75</f>
        <v>3193.5</v>
      </c>
      <c r="H4" s="173">
        <f>'[2]1прбез кран'!E74</f>
        <v>3179.6148600000001</v>
      </c>
      <c r="I4" s="174">
        <f>'[2]1прбез кран'!D75</f>
        <v>99.565206200093954</v>
      </c>
      <c r="J4" s="175">
        <f>'[2]1прбез кран'!H71</f>
        <v>303374.21571105643</v>
      </c>
      <c r="K4" s="173">
        <v>13</v>
      </c>
      <c r="L4" s="173">
        <f>F4/23</f>
        <v>18</v>
      </c>
      <c r="M4" s="176">
        <f>J4/F4</f>
        <v>732.78796065472568</v>
      </c>
      <c r="N4" s="177">
        <f>C4/$Q$1/K4</f>
        <v>5.4545454545454541</v>
      </c>
      <c r="O4" s="177">
        <f>D4/F4</f>
        <v>5.6164033816425114</v>
      </c>
      <c r="P4" s="178">
        <f>O4/N4*100</f>
        <v>102.96739533011272</v>
      </c>
    </row>
    <row r="5" spans="1:17" ht="15" hidden="1" x14ac:dyDescent="0.25">
      <c r="A5" s="172"/>
      <c r="B5" s="188"/>
      <c r="C5" s="189"/>
      <c r="D5" s="179">
        <f>'[2]1прбез кран'!D210</f>
        <v>0</v>
      </c>
      <c r="E5" s="173"/>
      <c r="F5" s="173">
        <f>'[2]1прбез кран'!F213</f>
        <v>0</v>
      </c>
      <c r="G5" s="173">
        <f>'[2]1прбез кран'!D213</f>
        <v>0</v>
      </c>
      <c r="H5" s="173"/>
      <c r="I5" s="174"/>
      <c r="J5" s="175">
        <f>'[2]1прбез кран'!H210</f>
        <v>0</v>
      </c>
      <c r="K5" s="173"/>
      <c r="L5" s="173"/>
      <c r="M5" s="176"/>
      <c r="N5" s="177"/>
      <c r="O5" s="177"/>
      <c r="P5" s="178"/>
    </row>
    <row r="6" spans="1:17" ht="15" x14ac:dyDescent="0.25">
      <c r="A6" s="172" t="s">
        <v>355</v>
      </c>
      <c r="B6" s="188">
        <f>825/22*23</f>
        <v>862.5</v>
      </c>
      <c r="C6" s="189">
        <f t="shared" ref="C6:C24" si="1">B6/23</f>
        <v>37.5</v>
      </c>
      <c r="D6" s="175">
        <f>'[2]2пр.без кран'!D73</f>
        <v>370.61</v>
      </c>
      <c r="E6" s="173">
        <f t="shared" si="0"/>
        <v>42.969275362318839</v>
      </c>
      <c r="F6" s="173">
        <f>'[2]2пр.без кран'!F76</f>
        <v>138</v>
      </c>
      <c r="G6" s="173">
        <f>'[2]2пр.без кран'!D76</f>
        <v>1092</v>
      </c>
      <c r="H6" s="173">
        <f>'[2]2пр.без кран'!E76</f>
        <v>1303.8964699999999</v>
      </c>
      <c r="I6" s="174">
        <f>'[2]2пр.без кран'!D77</f>
        <v>119.40443864468864</v>
      </c>
      <c r="J6" s="175">
        <f>'[2]2пр.без кран'!H73</f>
        <v>116525.42339000003</v>
      </c>
      <c r="K6" s="173">
        <v>7</v>
      </c>
      <c r="L6" s="173">
        <f t="shared" ref="L6:L28" si="2">F6/23</f>
        <v>6</v>
      </c>
      <c r="M6" s="176">
        <f>J6/F6</f>
        <v>844.38712601449299</v>
      </c>
      <c r="N6" s="177">
        <f>C6/$Q$1/K6</f>
        <v>5.3571428571428568</v>
      </c>
      <c r="O6" s="177">
        <f t="shared" ref="O6:O15" si="3">D6/F6</f>
        <v>2.6855797101449275</v>
      </c>
      <c r="P6" s="178">
        <f>O6/N6*100</f>
        <v>50.130821256038651</v>
      </c>
    </row>
    <row r="7" spans="1:17" ht="15" hidden="1" x14ac:dyDescent="0.25">
      <c r="A7" s="172"/>
      <c r="B7" s="188"/>
      <c r="C7" s="189"/>
      <c r="D7" s="175">
        <f>'[2]2пр.без кран'!D105</f>
        <v>12.819999999999999</v>
      </c>
      <c r="E7" s="173"/>
      <c r="F7" s="173">
        <f>'[2]2пр.без кран'!F108</f>
        <v>5</v>
      </c>
      <c r="G7" s="173">
        <f>'[2]2пр.без кран'!D108</f>
        <v>35</v>
      </c>
      <c r="H7" s="173">
        <f>'[2]2пр.без кран'!E108</f>
        <v>52.132099999999994</v>
      </c>
      <c r="I7" s="174">
        <f>'[2]2пр.без кран'!D109</f>
        <v>148.94885714285712</v>
      </c>
      <c r="J7" s="175">
        <f>'[2]2пр.без кран'!H105</f>
        <v>3044.3808000000004</v>
      </c>
      <c r="K7" s="173"/>
      <c r="L7" s="173"/>
      <c r="M7" s="176"/>
      <c r="N7" s="177"/>
      <c r="O7" s="177"/>
      <c r="P7" s="178"/>
    </row>
    <row r="8" spans="1:17" ht="15" x14ac:dyDescent="0.25">
      <c r="A8" s="172" t="s">
        <v>356</v>
      </c>
      <c r="B8" s="188">
        <f>2405/22*23</f>
        <v>2514.3181818181815</v>
      </c>
      <c r="C8" s="189">
        <f t="shared" si="1"/>
        <v>109.3181818181818</v>
      </c>
      <c r="D8" s="175">
        <f>'[2]3прСТ.'!D25</f>
        <v>1318.079</v>
      </c>
      <c r="E8" s="173">
        <f t="shared" si="0"/>
        <v>52.422919642050083</v>
      </c>
      <c r="F8" s="173">
        <f>'[2]3прСТ.'!F28+'[2]3прСТ.'!H28</f>
        <v>269</v>
      </c>
      <c r="G8" s="173">
        <f>'[2]3прСТ.'!D28+'[2]3прСТ.'!I30</f>
        <v>2034</v>
      </c>
      <c r="H8" s="173">
        <f>'[2]3прСТ.'!E28</f>
        <v>2080.35331</v>
      </c>
      <c r="I8" s="174">
        <f>'[2]3прСТ.'!I31</f>
        <v>102.2789237954769</v>
      </c>
      <c r="J8" s="175">
        <f>+'[2]3прСТ.'!H25</f>
        <v>224492.35666000002</v>
      </c>
      <c r="K8" s="173">
        <v>20</v>
      </c>
      <c r="L8" s="173">
        <f t="shared" si="2"/>
        <v>11.695652173913043</v>
      </c>
      <c r="M8" s="176">
        <f>'[2]3прСТ.'!D30</f>
        <v>905.37708510822517</v>
      </c>
      <c r="N8" s="177">
        <f>C8/$Q$1/K8</f>
        <v>5.4659090909090899</v>
      </c>
      <c r="O8" s="177">
        <f t="shared" si="3"/>
        <v>4.8999219330855013</v>
      </c>
      <c r="P8" s="178">
        <f>O8/N8*100</f>
        <v>89.645141395327272</v>
      </c>
    </row>
    <row r="9" spans="1:17" ht="15" hidden="1" x14ac:dyDescent="0.25">
      <c r="A9" s="172"/>
      <c r="B9" s="188"/>
      <c r="C9" s="189"/>
      <c r="D9" s="175">
        <f>'[2]3прСТ.'!D64+'[2]3прСТ.'!D102</f>
        <v>30.08</v>
      </c>
      <c r="E9" s="173"/>
      <c r="F9" s="173">
        <f>'[2]3прСТ.'!F105+'[2]3прСТ.'!F67</f>
        <v>8</v>
      </c>
      <c r="G9" s="173">
        <f>F9*7</f>
        <v>56</v>
      </c>
      <c r="H9" s="173"/>
      <c r="I9" s="174"/>
      <c r="J9" s="175">
        <f>'[2]3прСТ.'!I64+'[2]3прСТ.'!H102</f>
        <v>4004.6827999999996</v>
      </c>
      <c r="K9" s="173"/>
      <c r="L9" s="173"/>
      <c r="M9" s="176"/>
      <c r="N9" s="177"/>
      <c r="O9" s="177"/>
      <c r="P9" s="178"/>
    </row>
    <row r="10" spans="1:17" ht="15" x14ac:dyDescent="0.25">
      <c r="A10" s="172" t="s">
        <v>357</v>
      </c>
      <c r="B10" s="188">
        <f>960/22*23</f>
        <v>1003.6363636363635</v>
      </c>
      <c r="C10" s="189">
        <f t="shared" si="1"/>
        <v>43.636363636363633</v>
      </c>
      <c r="D10" s="179">
        <f>'[2]4 пр СТ'!D298</f>
        <v>689.38600000000008</v>
      </c>
      <c r="E10" s="173">
        <f t="shared" si="0"/>
        <v>68.688822463768133</v>
      </c>
      <c r="F10" s="173">
        <f>'[2]4 пр СТ'!F302</f>
        <v>139</v>
      </c>
      <c r="G10" s="173">
        <f>'[2]4 пр СТ'!D302</f>
        <v>1102</v>
      </c>
      <c r="H10" s="173">
        <f>'[2]4 пр СТ'!E302</f>
        <v>1309.5359680000004</v>
      </c>
      <c r="I10" s="174">
        <f>'[2]4 пр СТ'!D303</f>
        <v>118.8326649727768</v>
      </c>
      <c r="J10" s="175">
        <f>'[2]4 пр СТ'!H298</f>
        <v>113018.39254</v>
      </c>
      <c r="K10" s="173">
        <v>9</v>
      </c>
      <c r="L10" s="173">
        <f t="shared" si="2"/>
        <v>6.0434782608695654</v>
      </c>
      <c r="M10" s="176">
        <f>J10/F10</f>
        <v>813.0819607194245</v>
      </c>
      <c r="N10" s="177">
        <f>C10/$Q$1/K10</f>
        <v>4.8484848484848477</v>
      </c>
      <c r="O10" s="177">
        <f t="shared" si="3"/>
        <v>4.9596115107913672</v>
      </c>
      <c r="P10" s="178">
        <f>O10/N10*100</f>
        <v>102.29198741007197</v>
      </c>
    </row>
    <row r="11" spans="1:17" ht="15" hidden="1" x14ac:dyDescent="0.25">
      <c r="A11" s="172"/>
      <c r="B11" s="188"/>
      <c r="C11" s="189"/>
      <c r="D11" s="179">
        <f>'[2]4 пр СТ'!D455+'[2]4 пр СТ'!D489</f>
        <v>45.480000000000004</v>
      </c>
      <c r="E11" s="173"/>
      <c r="F11" s="173">
        <f>'[2]4 пр СТ'!F492+'[2]4 пр СТ'!F458</f>
        <v>8</v>
      </c>
      <c r="G11" s="173">
        <f>F11*7</f>
        <v>56</v>
      </c>
      <c r="H11" s="173"/>
      <c r="I11" s="174"/>
      <c r="J11" s="175">
        <f>'[2]4 пр СТ'!H455+'[2]4 пр СТ'!H489</f>
        <v>6934.2006000000001</v>
      </c>
      <c r="K11" s="173"/>
      <c r="L11" s="173"/>
      <c r="M11" s="176"/>
      <c r="N11" s="177"/>
      <c r="O11" s="177"/>
      <c r="P11" s="178"/>
    </row>
    <row r="12" spans="1:17" ht="15" x14ac:dyDescent="0.25">
      <c r="A12" s="172" t="s">
        <v>358</v>
      </c>
      <c r="B12" s="188">
        <f>523/22*23</f>
        <v>546.77272727272725</v>
      </c>
      <c r="C12" s="189">
        <f t="shared" si="1"/>
        <v>23.772727272727273</v>
      </c>
      <c r="D12" s="175">
        <f>'[2]5пр.СТ'!AD388</f>
        <v>481.70400000000001</v>
      </c>
      <c r="E12" s="173">
        <f t="shared" si="0"/>
        <v>88.099492892177238</v>
      </c>
      <c r="F12" s="173">
        <f>'[2]5пр.СТ'!AF391</f>
        <v>158</v>
      </c>
      <c r="G12" s="173">
        <f>'[2]5пр.СТ'!AD391</f>
        <v>1254</v>
      </c>
      <c r="H12" s="173">
        <f>'[2]5пр.СТ'!AE391</f>
        <v>1563.7150899999999</v>
      </c>
      <c r="I12" s="174">
        <f>'[2]5пр.СТ'!AD392</f>
        <v>124.69817304625199</v>
      </c>
      <c r="J12" s="175">
        <f>'[2]5пр.СТ'!AH388</f>
        <v>143408.29212999999</v>
      </c>
      <c r="K12" s="173">
        <v>10</v>
      </c>
      <c r="L12" s="173">
        <f t="shared" si="2"/>
        <v>6.8695652173913047</v>
      </c>
      <c r="M12" s="176">
        <f>'[2]5пр.СТ'!AD393</f>
        <v>907.64741854430372</v>
      </c>
      <c r="N12" s="177">
        <f>C12/$Q$1/K12</f>
        <v>2.3772727272727274</v>
      </c>
      <c r="O12" s="177">
        <f t="shared" si="3"/>
        <v>3.0487594936708859</v>
      </c>
      <c r="P12" s="178">
        <f>O12/N12*100</f>
        <v>128.24609724810608</v>
      </c>
    </row>
    <row r="13" spans="1:17" ht="15" hidden="1" x14ac:dyDescent="0.25">
      <c r="A13" s="172"/>
      <c r="B13" s="188"/>
      <c r="C13" s="189"/>
      <c r="D13" s="175">
        <f>'[2]5пр.СТ'!AD620</f>
        <v>11.690000000000001</v>
      </c>
      <c r="E13" s="173"/>
      <c r="F13" s="173">
        <f>'[2]5пр.СТ'!AF623</f>
        <v>3</v>
      </c>
      <c r="G13" s="173">
        <f>'[2]5пр.СТ'!AD623</f>
        <v>21</v>
      </c>
      <c r="H13" s="173"/>
      <c r="I13" s="174">
        <f>'[2]5пр.СТ'!AH620</f>
        <v>3450.4570000000003</v>
      </c>
      <c r="J13" s="175"/>
      <c r="K13" s="173"/>
      <c r="L13" s="173"/>
      <c r="M13" s="176"/>
      <c r="N13" s="177"/>
      <c r="O13" s="177"/>
      <c r="P13" s="178"/>
    </row>
    <row r="14" spans="1:17" ht="15" hidden="1" x14ac:dyDescent="0.25">
      <c r="A14" s="172"/>
      <c r="B14" s="188"/>
      <c r="C14" s="189"/>
      <c r="D14" s="175">
        <f>'[2]5пр.СТ'!AD672</f>
        <v>6.29</v>
      </c>
      <c r="E14" s="173"/>
      <c r="F14" s="173">
        <f>'[2]5пр.СТ'!AF675</f>
        <v>4</v>
      </c>
      <c r="G14" s="173">
        <f>'[2]5пр.СТ'!AD675</f>
        <v>28</v>
      </c>
      <c r="H14" s="173"/>
      <c r="I14" s="174">
        <f>'[2]5пр.СТ'!AH672</f>
        <v>2051.5970000000002</v>
      </c>
      <c r="J14" s="175"/>
      <c r="K14" s="173"/>
      <c r="L14" s="173"/>
      <c r="M14" s="176"/>
      <c r="N14" s="177"/>
      <c r="O14" s="177"/>
      <c r="P14" s="178"/>
    </row>
    <row r="15" spans="1:17" ht="15" x14ac:dyDescent="0.25">
      <c r="A15" s="172" t="s">
        <v>359</v>
      </c>
      <c r="B15" s="188">
        <f>947/22*23</f>
        <v>990.04545454545462</v>
      </c>
      <c r="C15" s="189">
        <f t="shared" si="1"/>
        <v>43.045454545454547</v>
      </c>
      <c r="D15" s="179">
        <f>'[2] 6 пр.СТ'!M453</f>
        <v>581.80399999999997</v>
      </c>
      <c r="E15" s="173">
        <f t="shared" si="0"/>
        <v>58.765382672971846</v>
      </c>
      <c r="F15" s="173">
        <f>'[2] 6 пр.СТ'!O456</f>
        <v>162</v>
      </c>
      <c r="G15" s="173">
        <f>'[2] 6 пр.СТ'!M456</f>
        <v>1284</v>
      </c>
      <c r="H15" s="173">
        <f>'[2] 6 пр.СТ'!N456</f>
        <v>1660.8472000000002</v>
      </c>
      <c r="I15" s="174">
        <f>'[2] 6 пр.СТ'!M457</f>
        <v>129.34947040498443</v>
      </c>
      <c r="J15" s="175">
        <f>'[2] 6 пр.СТ'!Q453</f>
        <v>160449.40224000002</v>
      </c>
      <c r="K15" s="173">
        <v>10</v>
      </c>
      <c r="L15" s="173">
        <f t="shared" si="2"/>
        <v>7.0434782608695654</v>
      </c>
      <c r="M15" s="176">
        <f>J15/F15</f>
        <v>990.42840888888907</v>
      </c>
      <c r="N15" s="177">
        <f>C15/$Q$1/K15</f>
        <v>4.3045454545454547</v>
      </c>
      <c r="O15" s="177">
        <f t="shared" si="3"/>
        <v>3.5913827160493828</v>
      </c>
      <c r="P15" s="178">
        <f>O15/N15*100</f>
        <v>83.432333424589672</v>
      </c>
    </row>
    <row r="16" spans="1:17" ht="15" hidden="1" x14ac:dyDescent="0.25">
      <c r="A16" s="172"/>
      <c r="B16" s="188"/>
      <c r="C16" s="189"/>
      <c r="D16" s="179">
        <f>'[2] 6 пр.СТ'!M535</f>
        <v>0</v>
      </c>
      <c r="E16" s="173"/>
      <c r="F16" s="173">
        <f>'[2] 6 пр.СТ'!O538</f>
        <v>0</v>
      </c>
      <c r="G16" s="173">
        <f>'[2] 6 пр.СТ'!M538</f>
        <v>0</v>
      </c>
      <c r="H16" s="173"/>
      <c r="I16" s="174"/>
      <c r="J16" s="175">
        <f>'[2] 6 пр.СТ'!Q535</f>
        <v>0</v>
      </c>
      <c r="K16" s="173"/>
      <c r="L16" s="173"/>
      <c r="M16" s="176"/>
      <c r="N16" s="177"/>
      <c r="O16" s="177"/>
      <c r="P16" s="178"/>
    </row>
    <row r="17" spans="1:17" ht="15" x14ac:dyDescent="0.25">
      <c r="A17" s="180" t="s">
        <v>360</v>
      </c>
      <c r="B17" s="181">
        <f>4200/22*23</f>
        <v>4390.909090909091</v>
      </c>
      <c r="C17" s="189">
        <f t="shared" si="1"/>
        <v>190.90909090909091</v>
      </c>
      <c r="D17" s="179">
        <f>'[2]7 пр.СТ'!D41+'[2]7 пр.СТ'!D126</f>
        <v>4143.0200000000004</v>
      </c>
      <c r="E17" s="173">
        <f t="shared" si="0"/>
        <v>94.354492753623191</v>
      </c>
      <c r="F17" s="173">
        <f>'[2]7 пр.СТ'!F44+'[2]7 пр.СТ'!F129+'[2]7 пр.СТ'!G44</f>
        <v>294</v>
      </c>
      <c r="G17" s="173">
        <f>'[2]7 пр.СТ'!D44+'[2]7 пр.СТ'!D129+'[2]7 пр.СТ'!H44</f>
        <v>2326</v>
      </c>
      <c r="H17" s="173">
        <f>'[2]7 пр.СТ'!E44+'[2]7 пр.СТ'!E129</f>
        <v>2366.7876689999998</v>
      </c>
      <c r="I17" s="174">
        <f>'[2]7 пр.СТ'!G45</f>
        <v>103.35423981233242</v>
      </c>
      <c r="J17" s="175">
        <f>'[2]7 пр.СТ'!H41+'[2]7 пр.СТ'!H126</f>
        <v>258521.71029000005</v>
      </c>
      <c r="K17" s="173">
        <v>12</v>
      </c>
      <c r="L17" s="173">
        <f t="shared" si="2"/>
        <v>12.782608695652174</v>
      </c>
      <c r="M17" s="176">
        <f>J17/F17</f>
        <v>879.32554520408178</v>
      </c>
      <c r="N17" s="177">
        <f>C17/$Q$1/K17</f>
        <v>15.909090909090908</v>
      </c>
      <c r="O17" s="177">
        <f t="shared" ref="O17:O28" si="4">D17/F17</f>
        <v>14.091904761904763</v>
      </c>
      <c r="P17" s="178">
        <f>O17/N17*100</f>
        <v>88.577687074829953</v>
      </c>
    </row>
    <row r="18" spans="1:17" ht="15" hidden="1" x14ac:dyDescent="0.25">
      <c r="A18" s="180"/>
      <c r="B18" s="181"/>
      <c r="C18" s="189">
        <f t="shared" si="1"/>
        <v>0</v>
      </c>
      <c r="D18" s="179"/>
      <c r="E18" s="173"/>
      <c r="F18" s="173"/>
      <c r="G18" s="173"/>
      <c r="H18" s="173"/>
      <c r="I18" s="174"/>
      <c r="J18" s="175"/>
      <c r="K18" s="173"/>
      <c r="L18" s="173">
        <f t="shared" si="2"/>
        <v>0</v>
      </c>
      <c r="M18" s="176"/>
      <c r="N18" s="177"/>
      <c r="O18" s="177"/>
      <c r="P18" s="178"/>
    </row>
    <row r="19" spans="1:17" ht="15" hidden="1" x14ac:dyDescent="0.25">
      <c r="A19" s="172" t="s">
        <v>361</v>
      </c>
      <c r="B19" s="188"/>
      <c r="C19" s="189">
        <f t="shared" si="1"/>
        <v>0</v>
      </c>
      <c r="D19" s="179" t="e">
        <f>#REF!</f>
        <v>#REF!</v>
      </c>
      <c r="E19" s="173" t="e">
        <f t="shared" si="0"/>
        <v>#REF!</v>
      </c>
      <c r="F19" s="173" t="e">
        <f>#REF!</f>
        <v>#REF!</v>
      </c>
      <c r="G19" s="173" t="e">
        <f>#REF!</f>
        <v>#REF!</v>
      </c>
      <c r="H19" s="173" t="e">
        <f>#REF!</f>
        <v>#REF!</v>
      </c>
      <c r="I19" s="174" t="e">
        <f>#REF!</f>
        <v>#REF!</v>
      </c>
      <c r="J19" s="175" t="e">
        <f>#REF!</f>
        <v>#REF!</v>
      </c>
      <c r="K19" s="173">
        <v>6</v>
      </c>
      <c r="L19" s="173" t="e">
        <f t="shared" si="2"/>
        <v>#REF!</v>
      </c>
      <c r="M19" s="176" t="e">
        <f>J19/F19</f>
        <v>#REF!</v>
      </c>
      <c r="N19" s="177"/>
      <c r="O19" s="177" t="e">
        <f t="shared" si="4"/>
        <v>#REF!</v>
      </c>
      <c r="P19" s="178" t="e">
        <f>O19/N19*100</f>
        <v>#REF!</v>
      </c>
    </row>
    <row r="20" spans="1:17" ht="15" x14ac:dyDescent="0.25">
      <c r="A20" s="172" t="s">
        <v>362</v>
      </c>
      <c r="B20" s="190">
        <f>200/22*23</f>
        <v>209.09090909090912</v>
      </c>
      <c r="C20" s="189">
        <f t="shared" si="1"/>
        <v>9.0909090909090917</v>
      </c>
      <c r="D20" s="179">
        <f>'[2]9прСТ'!D25</f>
        <v>159.87899999999999</v>
      </c>
      <c r="E20" s="173"/>
      <c r="F20" s="173">
        <f>'[2]9прСТ'!F28</f>
        <v>36</v>
      </c>
      <c r="G20" s="173">
        <f>'[2]9прСТ'!D28</f>
        <v>288</v>
      </c>
      <c r="H20" s="173">
        <f>'[2]9прСТ'!E28</f>
        <v>275.39913999999999</v>
      </c>
      <c r="I20" s="174">
        <f>'[2]9прСТ'!D29</f>
        <v>101.24968382352941</v>
      </c>
      <c r="J20" s="175">
        <f>'[2]9прСТ'!H25</f>
        <v>26240.227500000001</v>
      </c>
      <c r="K20" s="173">
        <v>2</v>
      </c>
      <c r="L20" s="173">
        <f t="shared" si="2"/>
        <v>1.5652173913043479</v>
      </c>
      <c r="M20" s="176">
        <f>J20/F20</f>
        <v>728.89520833333336</v>
      </c>
      <c r="N20" s="177"/>
      <c r="O20" s="177">
        <f t="shared" si="4"/>
        <v>4.4410833333333333</v>
      </c>
      <c r="P20" s="178"/>
    </row>
    <row r="21" spans="1:17" ht="15" hidden="1" x14ac:dyDescent="0.25">
      <c r="A21" s="172"/>
      <c r="B21" s="191"/>
      <c r="C21" s="189"/>
      <c r="D21" s="179">
        <f>'[2]9прСТ'!D64</f>
        <v>3.71</v>
      </c>
      <c r="E21" s="173"/>
      <c r="F21" s="173">
        <f>'[2]9прСТ'!F67</f>
        <v>3</v>
      </c>
      <c r="G21" s="173">
        <f>'[2]9прСТ'!D67</f>
        <v>21</v>
      </c>
      <c r="H21" s="173"/>
      <c r="I21" s="174">
        <f>'[2]9прСТ'!D68</f>
        <v>99.993333333333339</v>
      </c>
      <c r="J21" s="175">
        <f>'[2]9прСТ'!H64</f>
        <v>1994.8670000000002</v>
      </c>
      <c r="K21" s="173"/>
      <c r="L21" s="173"/>
      <c r="M21" s="176"/>
      <c r="N21" s="177"/>
      <c r="O21" s="177"/>
      <c r="P21" s="178"/>
    </row>
    <row r="22" spans="1:17" ht="15" hidden="1" x14ac:dyDescent="0.25">
      <c r="A22" s="180" t="s">
        <v>363</v>
      </c>
      <c r="B22" s="192"/>
      <c r="C22" s="189">
        <f t="shared" si="1"/>
        <v>0</v>
      </c>
      <c r="D22" s="193">
        <f>'[2]10пр.СТ'!D106</f>
        <v>0</v>
      </c>
      <c r="E22" s="173"/>
      <c r="F22" s="173">
        <f>'[2]10пр.СТ'!F109</f>
        <v>0</v>
      </c>
      <c r="G22" s="173">
        <f>'[2]10пр.СТ'!D109</f>
        <v>0</v>
      </c>
      <c r="H22" s="173">
        <f>'[2]10пр.СТ'!E109</f>
        <v>0</v>
      </c>
      <c r="I22" s="174"/>
      <c r="J22" s="179">
        <f>'[2]10пр.СТ'!H106</f>
        <v>0</v>
      </c>
      <c r="K22" s="173"/>
      <c r="L22" s="173">
        <f t="shared" si="2"/>
        <v>0</v>
      </c>
      <c r="M22" s="176"/>
      <c r="N22" s="177"/>
      <c r="O22" s="177"/>
      <c r="P22" s="178"/>
    </row>
    <row r="23" spans="1:17" ht="15" x14ac:dyDescent="0.25">
      <c r="A23" s="180" t="s">
        <v>364</v>
      </c>
      <c r="B23" s="192">
        <f>450/22*23</f>
        <v>470.45454545454544</v>
      </c>
      <c r="C23" s="189">
        <f t="shared" si="1"/>
        <v>20.454545454545453</v>
      </c>
      <c r="D23" s="193">
        <f>'[2]11прСТ'!D26</f>
        <v>37.4</v>
      </c>
      <c r="E23" s="173">
        <f t="shared" si="0"/>
        <v>7.9497584541062798</v>
      </c>
      <c r="F23" s="173">
        <f>'[2]11прСТ'!F29</f>
        <v>19</v>
      </c>
      <c r="G23" s="173">
        <f>'[2]11прСТ'!D29</f>
        <v>152</v>
      </c>
      <c r="H23" s="173">
        <f>'[2]11прСТ'!E29</f>
        <v>90.134</v>
      </c>
      <c r="I23" s="174">
        <f>'[2]11прСТ'!D30</f>
        <v>59.298684210526318</v>
      </c>
      <c r="J23" s="179">
        <f>'[2]11прСТ'!H26</f>
        <v>8562.73</v>
      </c>
      <c r="K23" s="173">
        <v>6</v>
      </c>
      <c r="L23" s="173">
        <f t="shared" si="2"/>
        <v>0.82608695652173914</v>
      </c>
      <c r="M23" s="176">
        <f>'[2]11прСТ'!D31</f>
        <v>450.66999999999996</v>
      </c>
      <c r="N23" s="177">
        <f>C23/$Q$1/K23</f>
        <v>3.4090909090909087</v>
      </c>
      <c r="O23" s="177">
        <f t="shared" si="4"/>
        <v>1.9684210526315788</v>
      </c>
      <c r="P23" s="178">
        <f>O23/N23*100</f>
        <v>57.740350877192981</v>
      </c>
    </row>
    <row r="24" spans="1:17" ht="15" hidden="1" x14ac:dyDescent="0.25">
      <c r="A24" s="180"/>
      <c r="B24" s="192"/>
      <c r="C24" s="189">
        <f t="shared" si="1"/>
        <v>0</v>
      </c>
      <c r="D24" s="193"/>
      <c r="E24" s="173" t="e">
        <f t="shared" si="0"/>
        <v>#DIV/0!</v>
      </c>
      <c r="F24" s="173"/>
      <c r="G24" s="173"/>
      <c r="H24" s="173"/>
      <c r="I24" s="194"/>
      <c r="J24" s="179"/>
      <c r="K24" s="173"/>
      <c r="L24" s="173">
        <f t="shared" si="2"/>
        <v>0</v>
      </c>
      <c r="M24" s="176"/>
      <c r="N24" s="177" t="e">
        <f>C24/$Q$1/K24</f>
        <v>#DIV/0!</v>
      </c>
      <c r="O24" s="177" t="e">
        <f t="shared" si="4"/>
        <v>#DIV/0!</v>
      </c>
      <c r="P24" s="178" t="e">
        <f>O24/N24*100</f>
        <v>#DIV/0!</v>
      </c>
    </row>
    <row r="25" spans="1:17" ht="15" hidden="1" x14ac:dyDescent="0.25">
      <c r="A25" s="180" t="s">
        <v>365</v>
      </c>
      <c r="B25" s="192"/>
      <c r="C25" s="189"/>
      <c r="D25" s="193">
        <f>'[2]12 пр'!D15</f>
        <v>4.3369999999999997</v>
      </c>
      <c r="E25" s="173"/>
      <c r="F25" s="173">
        <f>'[2]12 пр'!F18</f>
        <v>3</v>
      </c>
      <c r="G25" s="173">
        <f>'[2]12 пр'!D18</f>
        <v>24</v>
      </c>
      <c r="H25" s="173">
        <f>'[2]12 пр'!E18</f>
        <v>25.240472599999997</v>
      </c>
      <c r="I25" s="194">
        <f>'[2]12 пр'!D19</f>
        <v>105.16863583333331</v>
      </c>
      <c r="J25" s="179">
        <f>'[2]12 пр'!H15</f>
        <v>2397.8448969999999</v>
      </c>
      <c r="K25" s="173">
        <v>0</v>
      </c>
      <c r="L25" s="173">
        <f t="shared" si="2"/>
        <v>0.13043478260869565</v>
      </c>
      <c r="M25" s="176">
        <f>'[2]12 пр'!D20</f>
        <v>799.28163233333328</v>
      </c>
      <c r="N25" s="177"/>
      <c r="O25" s="177">
        <f t="shared" si="4"/>
        <v>1.4456666666666667</v>
      </c>
      <c r="P25" s="178"/>
    </row>
    <row r="26" spans="1:17" ht="15" hidden="1" x14ac:dyDescent="0.25">
      <c r="A26" s="180" t="s">
        <v>366</v>
      </c>
      <c r="B26" s="195"/>
      <c r="C26" s="195"/>
      <c r="D26" s="195">
        <f>D7+D9+D11+D21+D13+D14</f>
        <v>110.07</v>
      </c>
      <c r="E26" s="173"/>
      <c r="F26" s="195">
        <f t="shared" ref="F26:M26" si="5">F7+F9+F11+F21+F13+F14</f>
        <v>31</v>
      </c>
      <c r="G26" s="195">
        <f t="shared" si="5"/>
        <v>217</v>
      </c>
      <c r="H26" s="195">
        <f t="shared" si="5"/>
        <v>52.132099999999994</v>
      </c>
      <c r="I26" s="183"/>
      <c r="J26" s="195">
        <f t="shared" si="5"/>
        <v>15978.1312</v>
      </c>
      <c r="K26" s="195">
        <f t="shared" si="5"/>
        <v>0</v>
      </c>
      <c r="L26" s="173">
        <f t="shared" si="2"/>
        <v>1.3478260869565217</v>
      </c>
      <c r="M26" s="195">
        <f t="shared" si="5"/>
        <v>0</v>
      </c>
      <c r="N26" s="177"/>
      <c r="O26" s="177">
        <f t="shared" si="4"/>
        <v>3.5506451612903223</v>
      </c>
      <c r="P26" s="178"/>
    </row>
    <row r="27" spans="1:17" ht="14.25" x14ac:dyDescent="0.2">
      <c r="A27" s="187" t="s">
        <v>367</v>
      </c>
      <c r="B27" s="195">
        <f>B4+B6+B8+B10+B12+B15+B17+B19+B20+B22+B23</f>
        <v>12618.636363636364</v>
      </c>
      <c r="C27" s="195">
        <f>C4+C6+C8+C10+C12+C15+C17+C19+C20+C22+C23</f>
        <v>548.63636363636363</v>
      </c>
      <c r="D27" s="195">
        <f>D4+D6+D8+D10+D12+D15+D17+D20+D23+D25</f>
        <v>10111.410000000002</v>
      </c>
      <c r="E27" s="186">
        <f t="shared" si="0"/>
        <v>80.130766182774408</v>
      </c>
      <c r="F27" s="195">
        <f t="shared" ref="F27:M27" si="6">F4+F6+F8+F10+F12+F15+F17+F20+F23+F25</f>
        <v>1632</v>
      </c>
      <c r="G27" s="195">
        <f t="shared" si="6"/>
        <v>12749.5</v>
      </c>
      <c r="H27" s="195">
        <f t="shared" si="6"/>
        <v>13855.524179599999</v>
      </c>
      <c r="I27" s="183">
        <f>H27/G27*100</f>
        <v>108.67503964547629</v>
      </c>
      <c r="J27" s="195">
        <f t="shared" si="6"/>
        <v>1356990.5953580565</v>
      </c>
      <c r="K27" s="195">
        <f t="shared" si="6"/>
        <v>89</v>
      </c>
      <c r="L27" s="186">
        <f t="shared" si="2"/>
        <v>70.956521739130437</v>
      </c>
      <c r="M27" s="195">
        <f t="shared" si="6"/>
        <v>8051.8823458008101</v>
      </c>
      <c r="N27" s="207">
        <f>C27/$Q$1/K27</f>
        <v>6.1644535240040854</v>
      </c>
      <c r="O27" s="207">
        <f t="shared" si="4"/>
        <v>6.1957169117647073</v>
      </c>
      <c r="P27" s="195">
        <f>O27/N27*100</f>
        <v>100.50715586773238</v>
      </c>
    </row>
    <row r="28" spans="1:17" ht="28.5" hidden="1" x14ac:dyDescent="0.25">
      <c r="A28" s="184" t="s">
        <v>368</v>
      </c>
      <c r="B28" s="185">
        <f>B4+B6+B8+B10+B12+B15+B17+B19+B20+B23</f>
        <v>12618.636363636364</v>
      </c>
      <c r="C28" s="186">
        <f>C4+C6+C8+C10+C12+C15+C17+C19+C20+C22+C23</f>
        <v>548.63636363636363</v>
      </c>
      <c r="D28" s="183">
        <f>D26+D27</f>
        <v>10221.480000000001</v>
      </c>
      <c r="E28" s="173">
        <f t="shared" si="0"/>
        <v>81.003047440654157</v>
      </c>
      <c r="F28" s="183">
        <f t="shared" ref="F28:M28" si="7">F26+F27</f>
        <v>1663</v>
      </c>
      <c r="G28" s="183">
        <f t="shared" si="7"/>
        <v>12966.5</v>
      </c>
      <c r="H28" s="183">
        <f t="shared" si="7"/>
        <v>13907.6562796</v>
      </c>
      <c r="I28" s="183">
        <f>H28/G28*100</f>
        <v>107.25836794508928</v>
      </c>
      <c r="J28" s="183">
        <f t="shared" si="7"/>
        <v>1372968.7265580564</v>
      </c>
      <c r="K28" s="183">
        <f t="shared" si="7"/>
        <v>89</v>
      </c>
      <c r="L28" s="173">
        <f t="shared" si="2"/>
        <v>72.304347826086953</v>
      </c>
      <c r="M28" s="183">
        <f t="shared" si="7"/>
        <v>8051.8823458008101</v>
      </c>
      <c r="N28" s="177">
        <f>C28/$Q$1/K28</f>
        <v>6.1644535240040854</v>
      </c>
      <c r="O28" s="177">
        <f t="shared" si="4"/>
        <v>6.1464101022248956</v>
      </c>
      <c r="P28" s="178">
        <f>O28/N28*100</f>
        <v>99.707298924244796</v>
      </c>
      <c r="Q28" s="196"/>
    </row>
    <row r="29" spans="1:17" hidden="1" x14ac:dyDescent="0.2">
      <c r="A29" s="197">
        <v>70.8</v>
      </c>
      <c r="B29" s="197" t="s">
        <v>369</v>
      </c>
      <c r="C29" s="197"/>
      <c r="D29" s="198"/>
      <c r="E29" s="198"/>
    </row>
    <row r="30" spans="1:17" hidden="1" x14ac:dyDescent="0.2">
      <c r="A30" s="197" t="s">
        <v>370</v>
      </c>
      <c r="B30" s="197"/>
      <c r="C30" s="197">
        <f>[2]резка!H81</f>
        <v>17633.28</v>
      </c>
      <c r="D30" s="197">
        <v>22</v>
      </c>
      <c r="E30" s="197">
        <v>175</v>
      </c>
    </row>
    <row r="31" spans="1:17" ht="23.25" hidden="1" customHeight="1" x14ac:dyDescent="0.2">
      <c r="A31" s="282" t="s">
        <v>371</v>
      </c>
      <c r="B31" s="283"/>
      <c r="C31" s="283"/>
      <c r="D31" s="283"/>
      <c r="E31" s="284"/>
    </row>
    <row r="32" spans="1:17" hidden="1" x14ac:dyDescent="0.2">
      <c r="A32" s="199"/>
      <c r="B32" s="200" t="s">
        <v>372</v>
      </c>
      <c r="C32" s="200" t="s">
        <v>308</v>
      </c>
      <c r="D32" s="200" t="s">
        <v>373</v>
      </c>
      <c r="E32" s="200" t="s">
        <v>374</v>
      </c>
    </row>
    <row r="33" spans="1:5" hidden="1" x14ac:dyDescent="0.2">
      <c r="A33" s="201" t="s">
        <v>375</v>
      </c>
      <c r="B33" s="201">
        <v>12618</v>
      </c>
      <c r="C33" s="202">
        <f>D28</f>
        <v>10221.480000000001</v>
      </c>
      <c r="D33" s="203">
        <f>C33/B33*100</f>
        <v>81.007132667617697</v>
      </c>
      <c r="E33" s="204">
        <f>C33-B33</f>
        <v>-2396.5199999999986</v>
      </c>
    </row>
    <row r="34" spans="1:5" hidden="1" x14ac:dyDescent="0.2">
      <c r="A34" s="201" t="s">
        <v>376</v>
      </c>
      <c r="B34" s="201">
        <f>1210003+259560</f>
        <v>1469563</v>
      </c>
      <c r="C34" s="205">
        <f>J28</f>
        <v>1372968.7265580564</v>
      </c>
      <c r="D34" s="203">
        <f>C34/B34*100</f>
        <v>93.427006978132709</v>
      </c>
      <c r="E34" s="204">
        <f>C34-B34</f>
        <v>-96594.273441943573</v>
      </c>
    </row>
    <row r="35" spans="1:5" hidden="1" x14ac:dyDescent="0.2">
      <c r="A35" s="201" t="s">
        <v>377</v>
      </c>
      <c r="B35" s="206">
        <f>B34/B33</f>
        <v>116.46560469171025</v>
      </c>
      <c r="C35" s="206">
        <f>C34/C33</f>
        <v>134.32191097160648</v>
      </c>
      <c r="D35" s="203">
        <f>C35/B35*100</f>
        <v>115.33182807676367</v>
      </c>
      <c r="E35" s="204">
        <f>C35-B35</f>
        <v>17.856306279896231</v>
      </c>
    </row>
  </sheetData>
  <mergeCells count="13">
    <mergeCell ref="N2:O2"/>
    <mergeCell ref="P2:P3"/>
    <mergeCell ref="A31:E31"/>
    <mergeCell ref="A1:P1"/>
    <mergeCell ref="A2:A3"/>
    <mergeCell ref="B2:D2"/>
    <mergeCell ref="E2:E3"/>
    <mergeCell ref="F2:G2"/>
    <mergeCell ref="H2:H3"/>
    <mergeCell ref="I2:I3"/>
    <mergeCell ref="J2:J3"/>
    <mergeCell ref="K2:L2"/>
    <mergeCell ref="M2:M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28"/>
  <sheetViews>
    <sheetView topLeftCell="B2" zoomScale="120" zoomScaleNormal="120" workbookViewId="0">
      <pane xSplit="1" ySplit="3" topLeftCell="C5" activePane="bottomRight" state="frozen"/>
      <selection activeCell="B2" sqref="B2"/>
      <selection pane="topRight" activeCell="C2" sqref="C2"/>
      <selection pane="bottomLeft" activeCell="B5" sqref="B5"/>
      <selection pane="bottomRight" activeCell="M14" sqref="M14"/>
    </sheetView>
  </sheetViews>
  <sheetFormatPr defaultRowHeight="12.75" x14ac:dyDescent="0.2"/>
  <cols>
    <col min="1" max="1" width="9.33203125" style="208"/>
    <col min="2" max="2" width="42" style="208" customWidth="1"/>
    <col min="3" max="3" width="9.83203125" style="208" customWidth="1"/>
    <col min="4" max="4" width="17.83203125" style="208" customWidth="1"/>
    <col min="5" max="5" width="16.6640625" style="208" customWidth="1"/>
    <col min="6" max="6" width="16.1640625" style="208" customWidth="1"/>
    <col min="7" max="7" width="19" style="208" customWidth="1"/>
    <col min="8" max="11" width="0" style="208" hidden="1" customWidth="1"/>
    <col min="12" max="12" width="18.33203125" style="208" customWidth="1"/>
    <col min="13" max="13" width="17" style="208" customWidth="1"/>
    <col min="14" max="16384" width="9.33203125" style="208"/>
  </cols>
  <sheetData>
    <row r="2" spans="2:13" x14ac:dyDescent="0.2">
      <c r="B2" s="293" t="s">
        <v>338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2:13" s="212" customFormat="1" ht="20.25" customHeight="1" x14ac:dyDescent="0.2">
      <c r="B3" s="209"/>
      <c r="C3" s="210"/>
      <c r="D3" s="211"/>
      <c r="E3" s="211"/>
      <c r="F3" s="211"/>
      <c r="L3" s="213" t="s">
        <v>303</v>
      </c>
    </row>
    <row r="4" spans="2:13" s="212" customFormat="1" ht="25.5" x14ac:dyDescent="0.2">
      <c r="B4" s="214"/>
      <c r="C4" s="215" t="s">
        <v>3</v>
      </c>
      <c r="D4" s="215" t="s">
        <v>304</v>
      </c>
      <c r="E4" s="216" t="s">
        <v>305</v>
      </c>
      <c r="F4" s="215" t="s">
        <v>306</v>
      </c>
      <c r="G4" s="215" t="s">
        <v>307</v>
      </c>
      <c r="H4" s="217"/>
      <c r="I4" s="217"/>
      <c r="J4" s="217"/>
      <c r="K4" s="217"/>
      <c r="L4" s="218" t="s">
        <v>308</v>
      </c>
      <c r="M4" s="219" t="s">
        <v>309</v>
      </c>
    </row>
    <row r="5" spans="2:13" s="212" customFormat="1" x14ac:dyDescent="0.2">
      <c r="B5" s="220" t="s">
        <v>310</v>
      </c>
      <c r="C5" s="221" t="s">
        <v>311</v>
      </c>
      <c r="D5" s="222">
        <f>'20, 25 ФЦ'!AJ7</f>
        <v>12618.636363636364</v>
      </c>
      <c r="E5" s="222">
        <f>'20, 25 ФЦ'!BN7</f>
        <v>10262.539000000001</v>
      </c>
      <c r="F5" s="222">
        <f>E5-D5</f>
        <v>-2356.0973636363633</v>
      </c>
      <c r="G5" s="222">
        <f>E5/D5*100-100</f>
        <v>-18.671568747523509</v>
      </c>
      <c r="L5" s="223">
        <f>'20, 25 ФЦ'!BQ7</f>
        <v>11101.1</v>
      </c>
      <c r="M5" s="224">
        <f>100-L5/E5*100</f>
        <v>-8.1710870964777769</v>
      </c>
    </row>
    <row r="6" spans="2:13" s="212" customFormat="1" ht="21.75" customHeight="1" x14ac:dyDescent="0.2">
      <c r="B6" s="220" t="s">
        <v>312</v>
      </c>
      <c r="C6" s="221" t="s">
        <v>313</v>
      </c>
      <c r="D6" s="222">
        <f>'20, 25 ФЦ'!AJ18</f>
        <v>12414.560766931492</v>
      </c>
      <c r="E6" s="222">
        <f>'20, 25 ФЦ'!BN18</f>
        <v>9252.9418486013419</v>
      </c>
      <c r="F6" s="222">
        <f>E6-D6</f>
        <v>-3161.6189183301503</v>
      </c>
      <c r="G6" s="222">
        <f>E6/D6*100-100</f>
        <v>-25.467021972712189</v>
      </c>
      <c r="L6" s="223">
        <f>'20, 25 ФЦ'!BQ18</f>
        <v>8531.7000000000007</v>
      </c>
      <c r="M6" s="224">
        <f>100-L6/E6*100</f>
        <v>7.794730156121787</v>
      </c>
    </row>
    <row r="7" spans="2:13" s="212" customFormat="1" ht="30" customHeight="1" x14ac:dyDescent="0.2">
      <c r="B7" s="225" t="s">
        <v>314</v>
      </c>
      <c r="C7" s="221" t="s">
        <v>315</v>
      </c>
      <c r="D7" s="222">
        <f>D6/D5*1000</f>
        <v>983.82744451746271</v>
      </c>
      <c r="E7" s="222">
        <f>E6/E5*1000</f>
        <v>901.62306312320379</v>
      </c>
      <c r="F7" s="222">
        <f>E7-D7</f>
        <v>-82.204381394258917</v>
      </c>
      <c r="G7" s="222">
        <f>E7/D7*100-100</f>
        <v>-8.3555690433679217</v>
      </c>
      <c r="L7" s="226">
        <f>L6/L5*1000</f>
        <v>768.54545945897257</v>
      </c>
      <c r="M7" s="224">
        <f>100-L7/E7*100</f>
        <v>14.759782564041018</v>
      </c>
    </row>
    <row r="8" spans="2:13" s="212" customFormat="1" x14ac:dyDescent="0.2">
      <c r="B8" s="227" t="s">
        <v>316</v>
      </c>
      <c r="C8" s="210"/>
      <c r="D8" s="211"/>
      <c r="E8" s="211"/>
      <c r="F8" s="211"/>
      <c r="H8" s="228"/>
      <c r="I8" s="228"/>
      <c r="L8" s="229"/>
      <c r="M8" s="230"/>
    </row>
    <row r="9" spans="2:13" s="212" customFormat="1" ht="25.5" x14ac:dyDescent="0.2">
      <c r="B9" s="214"/>
      <c r="C9" s="215" t="s">
        <v>3</v>
      </c>
      <c r="D9" s="215" t="s">
        <v>304</v>
      </c>
      <c r="E9" s="216" t="s">
        <v>305</v>
      </c>
      <c r="F9" s="215" t="s">
        <v>317</v>
      </c>
      <c r="G9" s="215" t="s">
        <v>307</v>
      </c>
      <c r="H9" s="231"/>
      <c r="I9" s="231"/>
      <c r="J9" s="217"/>
      <c r="K9" s="217"/>
      <c r="L9" s="218" t="s">
        <v>308</v>
      </c>
      <c r="M9" s="219" t="s">
        <v>309</v>
      </c>
    </row>
    <row r="10" spans="2:13" s="212" customFormat="1" ht="16.5" customHeight="1" x14ac:dyDescent="0.2">
      <c r="B10" s="225" t="s">
        <v>318</v>
      </c>
      <c r="C10" s="232"/>
      <c r="D10" s="233"/>
      <c r="E10" s="233"/>
      <c r="F10" s="294"/>
      <c r="G10" s="295"/>
      <c r="H10" s="228"/>
      <c r="I10" s="228"/>
      <c r="L10" s="229"/>
      <c r="M10" s="230"/>
    </row>
    <row r="11" spans="2:13" s="212" customFormat="1" x14ac:dyDescent="0.2">
      <c r="B11" s="220" t="s">
        <v>319</v>
      </c>
      <c r="C11" s="221" t="s">
        <v>313</v>
      </c>
      <c r="D11" s="234">
        <f>'20, 25 ФЦ'!AJ179</f>
        <v>3310.9679999999998</v>
      </c>
      <c r="E11" s="234">
        <f>'20, 25 ФЦ'!BN179</f>
        <v>3136.9349999999999</v>
      </c>
      <c r="F11" s="234">
        <f>D11-E11</f>
        <v>174.0329999999999</v>
      </c>
      <c r="G11" s="234">
        <f>E11/D11*100-100</f>
        <v>-5.2562573845473537</v>
      </c>
      <c r="H11" s="296" t="s">
        <v>320</v>
      </c>
      <c r="I11" s="297"/>
      <c r="J11" s="297"/>
      <c r="K11" s="297"/>
      <c r="L11" s="229">
        <f>'20, 25 ФЦ'!BQ179</f>
        <v>3251</v>
      </c>
      <c r="M11" s="224">
        <f>100-L11/E11*100</f>
        <v>-3.6361926530196058</v>
      </c>
    </row>
    <row r="12" spans="2:13" s="212" customFormat="1" hidden="1" x14ac:dyDescent="0.2">
      <c r="B12" s="220" t="s">
        <v>321</v>
      </c>
      <c r="C12" s="230" t="s">
        <v>322</v>
      </c>
      <c r="D12" s="298"/>
      <c r="E12" s="299"/>
      <c r="F12" s="234"/>
      <c r="G12" s="234"/>
      <c r="H12" s="296"/>
      <c r="I12" s="297"/>
      <c r="J12" s="297"/>
      <c r="K12" s="297"/>
      <c r="L12" s="235"/>
      <c r="M12" s="224"/>
    </row>
    <row r="13" spans="2:13" s="212" customFormat="1" x14ac:dyDescent="0.2">
      <c r="B13" s="220" t="s">
        <v>323</v>
      </c>
      <c r="C13" s="230" t="s">
        <v>322</v>
      </c>
      <c r="D13" s="256">
        <v>107</v>
      </c>
      <c r="E13" s="256">
        <v>91</v>
      </c>
      <c r="F13" s="234">
        <f>D13-E13</f>
        <v>16</v>
      </c>
      <c r="G13" s="234">
        <f>E13/D13*100-100</f>
        <v>-14.953271028037392</v>
      </c>
      <c r="H13" s="296"/>
      <c r="I13" s="297"/>
      <c r="J13" s="297"/>
      <c r="K13" s="297"/>
      <c r="L13" s="236">
        <v>113</v>
      </c>
      <c r="M13" s="224">
        <f>100-L13/E13*100</f>
        <v>-24.175824175824175</v>
      </c>
    </row>
    <row r="14" spans="2:13" s="212" customFormat="1" ht="21.75" customHeight="1" x14ac:dyDescent="0.2">
      <c r="B14" s="220" t="s">
        <v>324</v>
      </c>
      <c r="C14" s="230" t="s">
        <v>322</v>
      </c>
      <c r="D14" s="256">
        <v>93</v>
      </c>
      <c r="E14" s="256">
        <v>70</v>
      </c>
      <c r="F14" s="234">
        <f>D14-E14</f>
        <v>23</v>
      </c>
      <c r="G14" s="234">
        <f>E14/D14*100-100</f>
        <v>-24.731182795698928</v>
      </c>
      <c r="H14" s="296"/>
      <c r="I14" s="297"/>
      <c r="J14" s="297"/>
      <c r="K14" s="297"/>
      <c r="L14" s="236">
        <v>88</v>
      </c>
      <c r="M14" s="224">
        <f>100-L14/E14*100</f>
        <v>-25.714285714285708</v>
      </c>
    </row>
    <row r="15" spans="2:13" s="212" customFormat="1" x14ac:dyDescent="0.2">
      <c r="B15" s="220" t="s">
        <v>325</v>
      </c>
      <c r="C15" s="230" t="s">
        <v>326</v>
      </c>
      <c r="D15" s="234">
        <f>D11/D13*1000</f>
        <v>30943.626168224298</v>
      </c>
      <c r="E15" s="234">
        <f>E11/E13*1000</f>
        <v>34471.81318681319</v>
      </c>
      <c r="F15" s="234">
        <f>D15-E15</f>
        <v>-3528.1870185888911</v>
      </c>
      <c r="G15" s="234">
        <f>E15/D15*100-100</f>
        <v>11.401983075312458</v>
      </c>
      <c r="H15" s="296"/>
      <c r="I15" s="297"/>
      <c r="J15" s="297"/>
      <c r="K15" s="297"/>
      <c r="L15" s="255">
        <f>L11/L13*1000</f>
        <v>28769.911504424781</v>
      </c>
      <c r="M15" s="224">
        <f>100-L15/E15*100</f>
        <v>16.540765208630248</v>
      </c>
    </row>
    <row r="16" spans="2:13" s="212" customFormat="1" x14ac:dyDescent="0.2">
      <c r="B16" s="237" t="s">
        <v>327</v>
      </c>
      <c r="C16" s="230"/>
      <c r="D16" s="238"/>
      <c r="E16" s="238"/>
      <c r="F16" s="238"/>
      <c r="G16" s="239"/>
      <c r="H16" s="228"/>
      <c r="I16" s="228"/>
      <c r="L16" s="240"/>
      <c r="M16" s="241"/>
    </row>
    <row r="17" spans="2:13" s="212" customFormat="1" x14ac:dyDescent="0.2">
      <c r="B17" s="220" t="s">
        <v>319</v>
      </c>
      <c r="C17" s="221" t="s">
        <v>313</v>
      </c>
      <c r="D17" s="234">
        <f>'20, 25 ФЦ'!AJ298</f>
        <v>174.28700000000001</v>
      </c>
      <c r="E17" s="234">
        <f>'20, 25 ФЦ'!BN298</f>
        <v>131.44800000000001</v>
      </c>
      <c r="F17" s="234">
        <f>E17-D17</f>
        <v>-42.838999999999999</v>
      </c>
      <c r="G17" s="234">
        <f>E17/D17*100-100</f>
        <v>-24.579572773643477</v>
      </c>
      <c r="H17" s="300"/>
      <c r="I17" s="301"/>
      <c r="J17" s="301"/>
      <c r="K17" s="301"/>
      <c r="L17" s="229">
        <f>'20, 25 ФЦ'!BQ298</f>
        <v>290.10000000000002</v>
      </c>
      <c r="M17" s="224">
        <f>100-L17/E17*100</f>
        <v>-120.69563629724303</v>
      </c>
    </row>
    <row r="18" spans="2:13" s="212" customFormat="1" x14ac:dyDescent="0.2">
      <c r="B18" s="220" t="s">
        <v>328</v>
      </c>
      <c r="C18" s="230" t="s">
        <v>322</v>
      </c>
      <c r="D18" s="233">
        <v>7</v>
      </c>
      <c r="E18" s="233">
        <v>8</v>
      </c>
      <c r="F18" s="221">
        <f>E18-D18</f>
        <v>1</v>
      </c>
      <c r="G18" s="234">
        <f>E18/D18*100-100</f>
        <v>14.285714285714278</v>
      </c>
      <c r="H18" s="300"/>
      <c r="I18" s="301"/>
      <c r="J18" s="301"/>
      <c r="K18" s="301"/>
      <c r="L18" s="229">
        <v>12</v>
      </c>
      <c r="M18" s="224">
        <f>100-L18/E18*100</f>
        <v>-50</v>
      </c>
    </row>
    <row r="19" spans="2:13" s="212" customFormat="1" x14ac:dyDescent="0.2">
      <c r="B19" s="220" t="s">
        <v>329</v>
      </c>
      <c r="C19" s="230" t="s">
        <v>326</v>
      </c>
      <c r="D19" s="242">
        <f>D17/D18*1000</f>
        <v>24898.142857142859</v>
      </c>
      <c r="E19" s="242">
        <f>E17/E18*1000</f>
        <v>16431</v>
      </c>
      <c r="F19" s="242">
        <f>E19-D19</f>
        <v>-8467.1428571428587</v>
      </c>
      <c r="G19" s="234">
        <f>E19/D19*100-100</f>
        <v>-34.007126176938044</v>
      </c>
      <c r="H19" s="300"/>
      <c r="I19" s="301"/>
      <c r="J19" s="301"/>
      <c r="K19" s="301"/>
      <c r="L19" s="229">
        <f>L17/L18*1000</f>
        <v>24175</v>
      </c>
      <c r="M19" s="224">
        <f>100-L19/E19*100</f>
        <v>-47.13042419816199</v>
      </c>
    </row>
    <row r="20" spans="2:13" s="212" customFormat="1" ht="16.5" customHeight="1" x14ac:dyDescent="0.2">
      <c r="B20" s="237" t="s">
        <v>330</v>
      </c>
      <c r="C20" s="230"/>
      <c r="D20" s="238"/>
      <c r="E20" s="238"/>
      <c r="F20" s="238"/>
      <c r="G20" s="239"/>
      <c r="H20" s="228"/>
      <c r="I20" s="228"/>
      <c r="L20" s="240"/>
      <c r="M20" s="241"/>
    </row>
    <row r="21" spans="2:13" s="212" customFormat="1" ht="15.75" customHeight="1" x14ac:dyDescent="0.2">
      <c r="B21" s="220" t="s">
        <v>319</v>
      </c>
      <c r="C21" s="221" t="s">
        <v>313</v>
      </c>
      <c r="D21" s="234">
        <f>'20, 25 ФЦ'!AJ299</f>
        <v>349.93400000000003</v>
      </c>
      <c r="E21" s="234">
        <f>'20, 25 ФЦ'!BN299</f>
        <v>270.03199999999998</v>
      </c>
      <c r="F21" s="234">
        <f>E21-D21</f>
        <v>-79.902000000000044</v>
      </c>
      <c r="G21" s="234">
        <f>E21/D21*100-100</f>
        <v>-22.833448593163297</v>
      </c>
      <c r="H21" s="291" t="s">
        <v>331</v>
      </c>
      <c r="I21" s="292"/>
      <c r="J21" s="292"/>
      <c r="K21" s="292"/>
      <c r="L21" s="229">
        <f>'20, 25 ФЦ'!BQ299</f>
        <v>376.8</v>
      </c>
      <c r="M21" s="224">
        <f>100-L21/E21*100</f>
        <v>-39.539017597914352</v>
      </c>
    </row>
    <row r="22" spans="2:13" s="212" customFormat="1" x14ac:dyDescent="0.2">
      <c r="B22" s="220" t="s">
        <v>323</v>
      </c>
      <c r="C22" s="230" t="s">
        <v>322</v>
      </c>
      <c r="D22" s="221">
        <v>9</v>
      </c>
      <c r="E22" s="221">
        <v>8</v>
      </c>
      <c r="F22" s="221">
        <f>E22-D22</f>
        <v>-1</v>
      </c>
      <c r="G22" s="234">
        <f>E22/D22*100-100</f>
        <v>-11.111111111111114</v>
      </c>
      <c r="H22" s="291"/>
      <c r="I22" s="292"/>
      <c r="J22" s="292"/>
      <c r="K22" s="292"/>
      <c r="L22" s="229">
        <v>11</v>
      </c>
      <c r="M22" s="224">
        <f>100-L22/E22*100</f>
        <v>-37.5</v>
      </c>
    </row>
    <row r="23" spans="2:13" s="212" customFormat="1" x14ac:dyDescent="0.2">
      <c r="B23" s="220" t="s">
        <v>329</v>
      </c>
      <c r="C23" s="230" t="s">
        <v>326</v>
      </c>
      <c r="D23" s="242">
        <f>D21/D22*1000</f>
        <v>38881.555555555555</v>
      </c>
      <c r="E23" s="242">
        <f>E21/E22*1000</f>
        <v>33754</v>
      </c>
      <c r="F23" s="242">
        <f>E23-D23</f>
        <v>-5127.5555555555547</v>
      </c>
      <c r="G23" s="234">
        <f>E23/D23*100-100</f>
        <v>-13.187629667308684</v>
      </c>
      <c r="H23" s="291"/>
      <c r="I23" s="292"/>
      <c r="J23" s="292"/>
      <c r="K23" s="292"/>
      <c r="L23" s="254">
        <f>L21/L22*1000</f>
        <v>34254.545454545456</v>
      </c>
      <c r="M23" s="224">
        <f>100-L23/E23*100</f>
        <v>-1.4829218893922302</v>
      </c>
    </row>
    <row r="24" spans="2:13" x14ac:dyDescent="0.2">
      <c r="B24" s="243"/>
      <c r="D24" s="165">
        <f>D6+D11+D21</f>
        <v>16075.462766931492</v>
      </c>
      <c r="E24" s="165">
        <f>E6+E11+E21</f>
        <v>12659.908848601341</v>
      </c>
      <c r="L24" s="166"/>
      <c r="M24" s="224"/>
    </row>
    <row r="25" spans="2:13" x14ac:dyDescent="0.2">
      <c r="B25" s="244"/>
      <c r="C25" s="215" t="s">
        <v>3</v>
      </c>
      <c r="D25" s="215" t="s">
        <v>304</v>
      </c>
      <c r="E25" s="216" t="s">
        <v>305</v>
      </c>
      <c r="F25" s="215" t="s">
        <v>317</v>
      </c>
      <c r="G25" s="215" t="s">
        <v>307</v>
      </c>
      <c r="H25" s="245"/>
      <c r="I25" s="245"/>
      <c r="J25" s="245"/>
      <c r="K25" s="245"/>
      <c r="L25" s="167"/>
      <c r="M25" s="246"/>
    </row>
    <row r="26" spans="2:13" x14ac:dyDescent="0.2">
      <c r="B26" s="244" t="s">
        <v>332</v>
      </c>
      <c r="C26" s="233" t="s">
        <v>333</v>
      </c>
      <c r="D26" s="233">
        <v>100</v>
      </c>
      <c r="E26" s="247">
        <v>108.7</v>
      </c>
      <c r="F26" s="234">
        <f>E26-D26</f>
        <v>8.7000000000000028</v>
      </c>
      <c r="G26" s="234">
        <f>E26/D26*100-100</f>
        <v>8.7000000000000028</v>
      </c>
      <c r="H26" s="248"/>
      <c r="I26" s="248"/>
      <c r="J26" s="248"/>
      <c r="K26" s="248"/>
      <c r="L26" s="168"/>
      <c r="M26" s="249"/>
    </row>
    <row r="27" spans="2:13" s="212" customFormat="1" ht="24.75" customHeight="1" x14ac:dyDescent="0.2">
      <c r="B27" s="220" t="s">
        <v>334</v>
      </c>
      <c r="C27" s="230" t="s">
        <v>335</v>
      </c>
      <c r="D27" s="234">
        <f>D5/D14</f>
        <v>135.68426197458456</v>
      </c>
      <c r="E27" s="234">
        <f>E5/E14</f>
        <v>146.60770000000002</v>
      </c>
      <c r="F27" s="234">
        <f>E27-D27</f>
        <v>10.923438025415464</v>
      </c>
      <c r="G27" s="234">
        <f>E27/D27*100-100</f>
        <v>8.0506300925759433</v>
      </c>
      <c r="H27" s="250"/>
      <c r="I27" s="228"/>
      <c r="L27" s="229">
        <v>126.9</v>
      </c>
      <c r="M27" s="224">
        <f>100-L27/E27*100</f>
        <v>13.442472666851742</v>
      </c>
    </row>
    <row r="28" spans="2:13" ht="19.5" customHeight="1" x14ac:dyDescent="0.2">
      <c r="B28" s="251" t="s">
        <v>336</v>
      </c>
      <c r="C28" s="252" t="s">
        <v>337</v>
      </c>
      <c r="D28" s="253">
        <f>D24/D5</f>
        <v>1.273946114594189</v>
      </c>
      <c r="E28" s="253">
        <f>E24/E5</f>
        <v>1.2336039696025847</v>
      </c>
      <c r="F28" s="234">
        <f>E28-D28</f>
        <v>-4.0342144991604378E-2</v>
      </c>
      <c r="G28" s="234">
        <f>E28/D28*100-100</f>
        <v>-3.1667073300392445</v>
      </c>
      <c r="L28" s="169">
        <v>1.1000000000000001</v>
      </c>
      <c r="M28" s="224">
        <f>100-L28/E28*100</f>
        <v>10.83037773019052</v>
      </c>
    </row>
  </sheetData>
  <mergeCells count="6">
    <mergeCell ref="H21:K23"/>
    <mergeCell ref="B2:M2"/>
    <mergeCell ref="F10:G10"/>
    <mergeCell ref="H11:K15"/>
    <mergeCell ref="D12:E12"/>
    <mergeCell ref="H17:K1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82"/>
  <sheetViews>
    <sheetView tabSelected="1" workbookViewId="0">
      <selection activeCell="Q13" sqref="Q13"/>
    </sheetView>
  </sheetViews>
  <sheetFormatPr defaultColWidth="10.5" defaultRowHeight="12.75" outlineLevelRow="3" x14ac:dyDescent="0.2"/>
  <cols>
    <col min="1" max="1" width="4.6640625" style="259" customWidth="1"/>
    <col min="2" max="2" width="59.33203125" style="259" customWidth="1"/>
    <col min="3" max="3" width="9.5" style="259" customWidth="1"/>
    <col min="4" max="4" width="9.6640625" style="267" customWidth="1"/>
    <col min="5" max="5" width="15.5" style="259" customWidth="1"/>
    <col min="6" max="6" width="14.83203125" customWidth="1"/>
  </cols>
  <sheetData>
    <row r="1" spans="1:6" ht="15.75" x14ac:dyDescent="0.2">
      <c r="A1" s="302" t="s">
        <v>379</v>
      </c>
      <c r="B1" s="302"/>
      <c r="C1" s="302"/>
      <c r="D1" s="302"/>
      <c r="E1" s="302"/>
      <c r="F1" s="302"/>
    </row>
    <row r="2" spans="1:6" ht="31.5" customHeight="1" x14ac:dyDescent="0.2">
      <c r="A2" s="278" t="s">
        <v>383</v>
      </c>
      <c r="B2" s="266" t="s">
        <v>381</v>
      </c>
      <c r="C2" s="266" t="s">
        <v>396</v>
      </c>
      <c r="D2" s="279" t="s">
        <v>398</v>
      </c>
      <c r="E2" s="266" t="s">
        <v>382</v>
      </c>
      <c r="F2" s="280" t="s">
        <v>397</v>
      </c>
    </row>
    <row r="3" spans="1:6" ht="15.75" outlineLevel="2" x14ac:dyDescent="0.25">
      <c r="A3" s="261">
        <v>1</v>
      </c>
      <c r="B3" s="268" t="s">
        <v>385</v>
      </c>
      <c r="C3" s="274"/>
      <c r="D3" s="269">
        <v>1</v>
      </c>
      <c r="E3" s="273">
        <v>25299.24</v>
      </c>
      <c r="F3" s="262">
        <v>2011</v>
      </c>
    </row>
    <row r="4" spans="1:6" ht="15.75" outlineLevel="2" x14ac:dyDescent="0.25">
      <c r="A4" s="261">
        <v>2</v>
      </c>
      <c r="B4" s="268" t="s">
        <v>384</v>
      </c>
      <c r="C4" s="274"/>
      <c r="D4" s="269">
        <v>1</v>
      </c>
      <c r="E4" s="273">
        <v>25299.24</v>
      </c>
      <c r="F4" s="262">
        <v>2011</v>
      </c>
    </row>
    <row r="5" spans="1:6" ht="15.75" customHeight="1" outlineLevel="2" x14ac:dyDescent="0.25">
      <c r="A5" s="261">
        <v>3</v>
      </c>
      <c r="B5" s="268" t="s">
        <v>392</v>
      </c>
      <c r="C5" s="274">
        <v>6586</v>
      </c>
      <c r="D5" s="269">
        <v>1</v>
      </c>
      <c r="E5" s="273">
        <v>3074.58</v>
      </c>
      <c r="F5" s="262">
        <v>2006</v>
      </c>
    </row>
    <row r="6" spans="1:6" ht="16.5" customHeight="1" outlineLevel="2" x14ac:dyDescent="0.25">
      <c r="A6" s="261">
        <v>4</v>
      </c>
      <c r="B6" s="268" t="s">
        <v>392</v>
      </c>
      <c r="C6" s="274">
        <v>6587</v>
      </c>
      <c r="D6" s="269">
        <v>1</v>
      </c>
      <c r="E6" s="273">
        <v>3074.58</v>
      </c>
      <c r="F6" s="262">
        <v>2006</v>
      </c>
    </row>
    <row r="7" spans="1:6" ht="15.75" customHeight="1" outlineLevel="2" x14ac:dyDescent="0.25">
      <c r="A7" s="261">
        <v>5</v>
      </c>
      <c r="B7" s="268" t="s">
        <v>393</v>
      </c>
      <c r="C7" s="274">
        <v>6588</v>
      </c>
      <c r="D7" s="269">
        <v>1</v>
      </c>
      <c r="E7" s="273">
        <v>3074.53</v>
      </c>
      <c r="F7" s="262">
        <v>2006</v>
      </c>
    </row>
    <row r="8" spans="1:6" ht="16.5" customHeight="1" outlineLevel="2" x14ac:dyDescent="0.25">
      <c r="A8" s="261">
        <v>6</v>
      </c>
      <c r="B8" s="268" t="s">
        <v>394</v>
      </c>
      <c r="C8" s="274">
        <v>6563</v>
      </c>
      <c r="D8" s="269">
        <v>1</v>
      </c>
      <c r="E8" s="273">
        <v>7944.92</v>
      </c>
      <c r="F8" s="262">
        <v>2006</v>
      </c>
    </row>
    <row r="9" spans="1:6" ht="15.75" customHeight="1" outlineLevel="2" x14ac:dyDescent="0.25">
      <c r="A9" s="261">
        <v>7</v>
      </c>
      <c r="B9" s="268" t="s">
        <v>395</v>
      </c>
      <c r="C9" s="274">
        <v>6569</v>
      </c>
      <c r="D9" s="269">
        <v>1</v>
      </c>
      <c r="E9" s="273">
        <v>7944.92</v>
      </c>
      <c r="F9" s="262">
        <v>2006</v>
      </c>
    </row>
    <row r="10" spans="1:6" ht="17.25" customHeight="1" outlineLevel="2" x14ac:dyDescent="0.25">
      <c r="A10" s="261">
        <v>8</v>
      </c>
      <c r="B10" s="268" t="s">
        <v>395</v>
      </c>
      <c r="C10" s="274">
        <v>6570</v>
      </c>
      <c r="D10" s="269">
        <v>1</v>
      </c>
      <c r="E10" s="273">
        <v>7944.92</v>
      </c>
      <c r="F10" s="262">
        <v>2006</v>
      </c>
    </row>
    <row r="11" spans="1:6" ht="17.25" customHeight="1" outlineLevel="2" x14ac:dyDescent="0.25">
      <c r="A11" s="261">
        <v>9</v>
      </c>
      <c r="B11" s="268" t="s">
        <v>390</v>
      </c>
      <c r="C11" s="274">
        <v>6425</v>
      </c>
      <c r="D11" s="269">
        <v>1</v>
      </c>
      <c r="E11" s="273">
        <v>7960.17</v>
      </c>
      <c r="F11" s="262">
        <v>2006</v>
      </c>
    </row>
    <row r="12" spans="1:6" ht="15.75" customHeight="1" outlineLevel="2" x14ac:dyDescent="0.25">
      <c r="A12" s="261">
        <v>10</v>
      </c>
      <c r="B12" s="268" t="s">
        <v>390</v>
      </c>
      <c r="C12" s="274">
        <v>6426</v>
      </c>
      <c r="D12" s="269">
        <v>1</v>
      </c>
      <c r="E12" s="273">
        <v>7960.17</v>
      </c>
      <c r="F12" s="262">
        <v>2006</v>
      </c>
    </row>
    <row r="13" spans="1:6" ht="16.5" customHeight="1" outlineLevel="2" x14ac:dyDescent="0.25">
      <c r="A13" s="261">
        <v>11</v>
      </c>
      <c r="B13" s="268" t="s">
        <v>390</v>
      </c>
      <c r="C13" s="274">
        <v>6427</v>
      </c>
      <c r="D13" s="269">
        <v>1</v>
      </c>
      <c r="E13" s="273">
        <v>7960.17</v>
      </c>
      <c r="F13" s="262">
        <v>2006</v>
      </c>
    </row>
    <row r="14" spans="1:6" ht="16.5" customHeight="1" outlineLevel="2" x14ac:dyDescent="0.25">
      <c r="A14" s="261">
        <v>12</v>
      </c>
      <c r="B14" s="268" t="s">
        <v>390</v>
      </c>
      <c r="C14" s="274">
        <v>6428</v>
      </c>
      <c r="D14" s="269">
        <v>1</v>
      </c>
      <c r="E14" s="273">
        <v>7960.17</v>
      </c>
      <c r="F14" s="262">
        <v>2006</v>
      </c>
    </row>
    <row r="15" spans="1:6" ht="17.25" customHeight="1" outlineLevel="2" x14ac:dyDescent="0.25">
      <c r="A15" s="261">
        <v>13</v>
      </c>
      <c r="B15" s="268" t="s">
        <v>390</v>
      </c>
      <c r="C15" s="274">
        <v>6429</v>
      </c>
      <c r="D15" s="269">
        <v>1</v>
      </c>
      <c r="E15" s="273">
        <v>7960.17</v>
      </c>
      <c r="F15" s="262">
        <v>2006</v>
      </c>
    </row>
    <row r="16" spans="1:6" ht="15.75" customHeight="1" outlineLevel="2" x14ac:dyDescent="0.25">
      <c r="A16" s="261">
        <v>14</v>
      </c>
      <c r="B16" s="268" t="s">
        <v>390</v>
      </c>
      <c r="C16" s="274">
        <v>6430</v>
      </c>
      <c r="D16" s="269">
        <v>1</v>
      </c>
      <c r="E16" s="273">
        <v>7960.17</v>
      </c>
      <c r="F16" s="262">
        <v>2006</v>
      </c>
    </row>
    <row r="17" spans="1:6" ht="16.5" customHeight="1" outlineLevel="2" x14ac:dyDescent="0.25">
      <c r="A17" s="261">
        <v>15</v>
      </c>
      <c r="B17" s="268" t="s">
        <v>390</v>
      </c>
      <c r="C17" s="274">
        <v>6431</v>
      </c>
      <c r="D17" s="269">
        <v>1</v>
      </c>
      <c r="E17" s="273">
        <v>7960.17</v>
      </c>
      <c r="F17" s="262">
        <v>2006</v>
      </c>
    </row>
    <row r="18" spans="1:6" ht="18" customHeight="1" outlineLevel="2" x14ac:dyDescent="0.25">
      <c r="A18" s="261">
        <v>16</v>
      </c>
      <c r="B18" s="268" t="s">
        <v>390</v>
      </c>
      <c r="C18" s="274">
        <v>6432</v>
      </c>
      <c r="D18" s="269">
        <v>1</v>
      </c>
      <c r="E18" s="273">
        <v>7960.17</v>
      </c>
      <c r="F18" s="262">
        <v>2006</v>
      </c>
    </row>
    <row r="19" spans="1:6" ht="16.5" customHeight="1" outlineLevel="2" x14ac:dyDescent="0.25">
      <c r="A19" s="261">
        <v>17</v>
      </c>
      <c r="B19" s="268" t="s">
        <v>391</v>
      </c>
      <c r="C19" s="274">
        <v>6442</v>
      </c>
      <c r="D19" s="269">
        <v>1</v>
      </c>
      <c r="E19" s="273">
        <v>7960.17</v>
      </c>
      <c r="F19" s="262">
        <v>2005</v>
      </c>
    </row>
    <row r="20" spans="1:6" ht="15.75" outlineLevel="2" x14ac:dyDescent="0.25">
      <c r="A20" s="261">
        <v>18</v>
      </c>
      <c r="B20" s="268" t="s">
        <v>391</v>
      </c>
      <c r="C20" s="274">
        <v>6443</v>
      </c>
      <c r="D20" s="269">
        <v>1</v>
      </c>
      <c r="E20" s="273">
        <v>7960.17</v>
      </c>
      <c r="F20" s="262">
        <v>2005</v>
      </c>
    </row>
    <row r="21" spans="1:6" ht="15.75" outlineLevel="3" x14ac:dyDescent="0.2">
      <c r="A21" s="262">
        <v>1</v>
      </c>
      <c r="B21" s="268" t="s">
        <v>386</v>
      </c>
      <c r="C21" s="275">
        <v>10445</v>
      </c>
      <c r="D21" s="271">
        <v>1</v>
      </c>
      <c r="E21" s="273">
        <v>10608.47</v>
      </c>
      <c r="F21" s="271">
        <v>2007</v>
      </c>
    </row>
    <row r="22" spans="1:6" ht="31.5" outlineLevel="3" x14ac:dyDescent="0.2">
      <c r="A22" s="262">
        <v>2</v>
      </c>
      <c r="B22" s="268" t="s">
        <v>387</v>
      </c>
      <c r="C22" s="275">
        <v>6534</v>
      </c>
      <c r="D22" s="272">
        <v>1</v>
      </c>
      <c r="E22" s="273">
        <v>11838.14</v>
      </c>
      <c r="F22" s="272">
        <v>2005</v>
      </c>
    </row>
    <row r="23" spans="1:6" ht="31.5" outlineLevel="3" x14ac:dyDescent="0.2">
      <c r="A23" s="262">
        <v>3</v>
      </c>
      <c r="B23" s="268" t="s">
        <v>387</v>
      </c>
      <c r="C23" s="275">
        <v>6535</v>
      </c>
      <c r="D23" s="271">
        <v>1</v>
      </c>
      <c r="E23" s="273">
        <v>11838.14</v>
      </c>
      <c r="F23" s="271">
        <v>2005</v>
      </c>
    </row>
    <row r="24" spans="1:6" ht="31.5" outlineLevel="3" x14ac:dyDescent="0.2">
      <c r="A24" s="262">
        <v>4</v>
      </c>
      <c r="B24" s="268" t="s">
        <v>387</v>
      </c>
      <c r="C24" s="275">
        <v>6536</v>
      </c>
      <c r="D24" s="271">
        <v>1</v>
      </c>
      <c r="E24" s="273">
        <v>11838.14</v>
      </c>
      <c r="F24" s="271">
        <v>2005</v>
      </c>
    </row>
    <row r="25" spans="1:6" ht="31.5" outlineLevel="3" x14ac:dyDescent="0.2">
      <c r="A25" s="262">
        <v>5</v>
      </c>
      <c r="B25" s="268" t="s">
        <v>388</v>
      </c>
      <c r="C25" s="275">
        <v>6539</v>
      </c>
      <c r="D25" s="271">
        <v>1</v>
      </c>
      <c r="E25" s="273">
        <v>11838.14</v>
      </c>
      <c r="F25" s="271">
        <v>2005</v>
      </c>
    </row>
    <row r="26" spans="1:6" ht="31.5" outlineLevel="3" x14ac:dyDescent="0.2">
      <c r="A26" s="262">
        <v>6</v>
      </c>
      <c r="B26" s="268" t="s">
        <v>388</v>
      </c>
      <c r="C26" s="275">
        <v>6540</v>
      </c>
      <c r="D26" s="271">
        <v>1</v>
      </c>
      <c r="E26" s="273">
        <v>11838.14</v>
      </c>
      <c r="F26" s="271">
        <v>2005</v>
      </c>
    </row>
    <row r="27" spans="1:6" ht="31.5" outlineLevel="3" x14ac:dyDescent="0.2">
      <c r="A27" s="262">
        <v>7</v>
      </c>
      <c r="B27" s="268" t="s">
        <v>388</v>
      </c>
      <c r="C27" s="275">
        <v>6541</v>
      </c>
      <c r="D27" s="271">
        <v>1</v>
      </c>
      <c r="E27" s="273">
        <v>11838.14</v>
      </c>
      <c r="F27" s="271">
        <v>2005</v>
      </c>
    </row>
    <row r="28" spans="1:6" ht="15.75" outlineLevel="3" x14ac:dyDescent="0.2">
      <c r="A28" s="262">
        <v>8</v>
      </c>
      <c r="B28" s="268" t="s">
        <v>389</v>
      </c>
      <c r="C28" s="275">
        <v>6433</v>
      </c>
      <c r="D28" s="271">
        <v>1</v>
      </c>
      <c r="E28" s="273">
        <v>11486.44</v>
      </c>
      <c r="F28" s="271">
        <v>2005</v>
      </c>
    </row>
    <row r="29" spans="1:6" ht="15.75" outlineLevel="2" x14ac:dyDescent="0.25">
      <c r="A29" s="261"/>
      <c r="B29" s="276" t="s">
        <v>380</v>
      </c>
      <c r="C29" s="274"/>
      <c r="D29" s="269"/>
      <c r="E29" s="277">
        <f>SUM(SUM(E3:E28))</f>
        <v>256382.38000000012</v>
      </c>
      <c r="F29" s="262"/>
    </row>
    <row r="30" spans="1:6" ht="15.75" x14ac:dyDescent="0.25">
      <c r="A30" s="260"/>
      <c r="B30" s="260"/>
      <c r="C30" s="260"/>
      <c r="D30" s="270"/>
      <c r="E30" s="265"/>
      <c r="F30" s="264"/>
    </row>
    <row r="31" spans="1:6" ht="15.75" x14ac:dyDescent="0.25">
      <c r="A31" s="303" t="s">
        <v>399</v>
      </c>
      <c r="B31" s="303"/>
      <c r="C31" s="303"/>
      <c r="D31" s="303"/>
      <c r="E31" s="303"/>
      <c r="F31" s="303"/>
    </row>
    <row r="32" spans="1:6" ht="15.75" x14ac:dyDescent="0.25">
      <c r="A32" s="260"/>
      <c r="B32" s="260"/>
      <c r="C32" s="260"/>
      <c r="D32" s="270"/>
      <c r="E32" s="265"/>
      <c r="F32" s="264"/>
    </row>
    <row r="33" spans="1:6" ht="15.75" x14ac:dyDescent="0.25">
      <c r="A33" s="260"/>
      <c r="B33" s="260"/>
      <c r="C33" s="260"/>
      <c r="D33" s="270"/>
      <c r="E33" s="265"/>
      <c r="F33" s="264"/>
    </row>
    <row r="34" spans="1:6" ht="15.75" x14ac:dyDescent="0.25">
      <c r="A34" s="260"/>
      <c r="B34" s="260"/>
      <c r="C34" s="260"/>
      <c r="D34" s="270"/>
      <c r="E34" s="265"/>
      <c r="F34" s="264"/>
    </row>
    <row r="35" spans="1:6" x14ac:dyDescent="0.2">
      <c r="E35" s="263"/>
    </row>
    <row r="36" spans="1:6" x14ac:dyDescent="0.2">
      <c r="E36" s="263"/>
    </row>
    <row r="37" spans="1:6" x14ac:dyDescent="0.2">
      <c r="E37" s="263"/>
    </row>
    <row r="38" spans="1:6" x14ac:dyDescent="0.2">
      <c r="E38" s="263"/>
    </row>
    <row r="39" spans="1:6" x14ac:dyDescent="0.2">
      <c r="E39" s="263"/>
    </row>
    <row r="40" spans="1:6" x14ac:dyDescent="0.2">
      <c r="E40" s="263"/>
    </row>
    <row r="41" spans="1:6" x14ac:dyDescent="0.2">
      <c r="E41" s="263"/>
    </row>
    <row r="42" spans="1:6" x14ac:dyDescent="0.2">
      <c r="E42" s="263"/>
    </row>
    <row r="43" spans="1:6" x14ac:dyDescent="0.2">
      <c r="E43" s="263"/>
    </row>
    <row r="44" spans="1:6" x14ac:dyDescent="0.2">
      <c r="E44" s="263"/>
    </row>
    <row r="45" spans="1:6" x14ac:dyDescent="0.2">
      <c r="E45" s="263"/>
    </row>
    <row r="46" spans="1:6" x14ac:dyDescent="0.2">
      <c r="E46" s="263"/>
    </row>
    <row r="47" spans="1:6" x14ac:dyDescent="0.2">
      <c r="E47" s="263"/>
    </row>
    <row r="48" spans="1:6" x14ac:dyDescent="0.2">
      <c r="E48" s="263"/>
    </row>
    <row r="49" spans="5:5" x14ac:dyDescent="0.2">
      <c r="E49" s="263"/>
    </row>
    <row r="50" spans="5:5" x14ac:dyDescent="0.2">
      <c r="E50" s="263"/>
    </row>
    <row r="51" spans="5:5" x14ac:dyDescent="0.2">
      <c r="E51" s="263"/>
    </row>
    <row r="52" spans="5:5" x14ac:dyDescent="0.2">
      <c r="E52" s="263"/>
    </row>
    <row r="53" spans="5:5" x14ac:dyDescent="0.2">
      <c r="E53" s="263"/>
    </row>
    <row r="54" spans="5:5" x14ac:dyDescent="0.2">
      <c r="E54" s="263"/>
    </row>
    <row r="55" spans="5:5" x14ac:dyDescent="0.2">
      <c r="E55" s="263"/>
    </row>
    <row r="56" spans="5:5" x14ac:dyDescent="0.2">
      <c r="E56" s="263"/>
    </row>
    <row r="57" spans="5:5" x14ac:dyDescent="0.2">
      <c r="E57" s="263"/>
    </row>
    <row r="58" spans="5:5" x14ac:dyDescent="0.2">
      <c r="E58" s="263"/>
    </row>
    <row r="59" spans="5:5" x14ac:dyDescent="0.2">
      <c r="E59" s="263"/>
    </row>
    <row r="60" spans="5:5" x14ac:dyDescent="0.2">
      <c r="E60" s="263"/>
    </row>
    <row r="61" spans="5:5" x14ac:dyDescent="0.2">
      <c r="E61" s="263"/>
    </row>
    <row r="62" spans="5:5" x14ac:dyDescent="0.2">
      <c r="E62" s="263"/>
    </row>
    <row r="63" spans="5:5" x14ac:dyDescent="0.2">
      <c r="E63" s="263"/>
    </row>
    <row r="64" spans="5:5" x14ac:dyDescent="0.2">
      <c r="E64" s="263"/>
    </row>
    <row r="65" spans="5:5" x14ac:dyDescent="0.2">
      <c r="E65" s="263"/>
    </row>
    <row r="66" spans="5:5" x14ac:dyDescent="0.2">
      <c r="E66" s="263"/>
    </row>
    <row r="67" spans="5:5" x14ac:dyDescent="0.2">
      <c r="E67" s="263"/>
    </row>
    <row r="68" spans="5:5" x14ac:dyDescent="0.2">
      <c r="E68" s="263"/>
    </row>
    <row r="69" spans="5:5" x14ac:dyDescent="0.2">
      <c r="E69" s="263"/>
    </row>
    <row r="70" spans="5:5" x14ac:dyDescent="0.2">
      <c r="E70" s="263"/>
    </row>
    <row r="71" spans="5:5" x14ac:dyDescent="0.2">
      <c r="E71" s="263"/>
    </row>
    <row r="72" spans="5:5" x14ac:dyDescent="0.2">
      <c r="E72" s="263"/>
    </row>
    <row r="73" spans="5:5" x14ac:dyDescent="0.2">
      <c r="E73" s="263"/>
    </row>
    <row r="74" spans="5:5" x14ac:dyDescent="0.2">
      <c r="E74" s="263"/>
    </row>
    <row r="75" spans="5:5" x14ac:dyDescent="0.2">
      <c r="E75" s="263"/>
    </row>
    <row r="76" spans="5:5" x14ac:dyDescent="0.2">
      <c r="E76" s="263"/>
    </row>
    <row r="77" spans="5:5" x14ac:dyDescent="0.2">
      <c r="E77" s="263"/>
    </row>
    <row r="78" spans="5:5" x14ac:dyDescent="0.2">
      <c r="E78" s="263"/>
    </row>
    <row r="79" spans="5:5" x14ac:dyDescent="0.2">
      <c r="E79" s="263"/>
    </row>
    <row r="80" spans="5:5" x14ac:dyDescent="0.2">
      <c r="E80" s="263"/>
    </row>
    <row r="81" spans="5:5" x14ac:dyDescent="0.2">
      <c r="E81" s="263"/>
    </row>
    <row r="82" spans="5:5" x14ac:dyDescent="0.2">
      <c r="E82" s="263"/>
    </row>
  </sheetData>
  <mergeCells count="2">
    <mergeCell ref="A1:F1"/>
    <mergeCell ref="A31:F31"/>
  </mergeCells>
  <pageMargins left="0" right="0" top="0" bottom="0" header="0" footer="0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outlinePr summaryBelow="0"/>
    <pageSetUpPr fitToPage="1"/>
  </sheetPr>
  <dimension ref="A1:BR414"/>
  <sheetViews>
    <sheetView topLeftCell="B3" zoomScaleNormal="100" workbookViewId="0">
      <pane xSplit="1" ySplit="3" topLeftCell="C6" activePane="bottomRight" state="frozen"/>
      <selection activeCell="B3" sqref="B3"/>
      <selection pane="topRight" activeCell="C3" sqref="C3"/>
      <selection pane="bottomLeft" activeCell="B6" sqref="B6"/>
      <selection pane="bottomRight" activeCell="BR166" sqref="BR166"/>
    </sheetView>
  </sheetViews>
  <sheetFormatPr defaultRowHeight="12" outlineLevelRow="6" outlineLevelCol="5" x14ac:dyDescent="0.2"/>
  <cols>
    <col min="1" max="1" width="9.83203125" style="134" customWidth="1"/>
    <col min="2" max="2" width="45.5" style="134" customWidth="1"/>
    <col min="3" max="3" width="7.83203125" style="2" customWidth="1"/>
    <col min="4" max="5" width="13.33203125" style="2" hidden="1" customWidth="1" outlineLevel="5"/>
    <col min="6" max="6" width="13.33203125" style="2" hidden="1" customWidth="1" outlineLevel="4"/>
    <col min="7" max="8" width="13.33203125" style="2" hidden="1" customWidth="1" outlineLevel="5"/>
    <col min="9" max="9" width="13.33203125" style="2" hidden="1" customWidth="1" outlineLevel="4"/>
    <col min="10" max="11" width="13.33203125" style="2" hidden="1" customWidth="1" outlineLevel="5"/>
    <col min="12" max="12" width="13.33203125" style="2" hidden="1" customWidth="1" outlineLevel="4"/>
    <col min="13" max="14" width="13.33203125" style="2" hidden="1" customWidth="1" outlineLevel="5"/>
    <col min="15" max="15" width="13.33203125" style="2" hidden="1" customWidth="1" outlineLevel="3"/>
    <col min="16" max="16" width="13.33203125" style="160" hidden="1" customWidth="1" outlineLevel="5"/>
    <col min="17" max="17" width="13.33203125" style="2" hidden="1" customWidth="1" outlineLevel="5"/>
    <col min="18" max="18" width="13.33203125" style="2" hidden="1" customWidth="1" outlineLevel="4"/>
    <col min="19" max="20" width="13.33203125" style="2" hidden="1" customWidth="1" outlineLevel="5"/>
    <col min="21" max="21" width="13.33203125" style="2" hidden="1" customWidth="1" outlineLevel="4"/>
    <col min="22" max="23" width="13.33203125" style="2" hidden="1" customWidth="1" outlineLevel="5"/>
    <col min="24" max="24" width="13.33203125" style="2" hidden="1" customWidth="1" outlineLevel="4"/>
    <col min="25" max="26" width="13.33203125" style="2" hidden="1" customWidth="1" outlineLevel="5"/>
    <col min="27" max="27" width="13.33203125" style="2" hidden="1" customWidth="1" outlineLevel="3"/>
    <col min="28" max="29" width="13.33203125" style="2" hidden="1" customWidth="1" outlineLevel="5"/>
    <col min="30" max="30" width="13.33203125" style="2" hidden="1" customWidth="1" outlineLevel="2"/>
    <col min="31" max="31" width="13.33203125" style="159" hidden="1" customWidth="1" outlineLevel="5"/>
    <col min="32" max="32" width="13.33203125" style="2" hidden="1" customWidth="1" outlineLevel="5"/>
    <col min="33" max="33" width="13.33203125" style="2" hidden="1" customWidth="1" outlineLevel="4"/>
    <col min="34" max="35" width="13.33203125" style="2" customWidth="1" outlineLevel="5"/>
    <col min="36" max="36" width="13.33203125" style="2" customWidth="1" outlineLevel="4"/>
    <col min="37" max="38" width="13.33203125" style="2" hidden="1" customWidth="1" outlineLevel="5"/>
    <col min="39" max="39" width="13.33203125" style="2" hidden="1" customWidth="1" outlineLevel="4"/>
    <col min="40" max="41" width="13.33203125" style="2" hidden="1" customWidth="1" outlineLevel="5"/>
    <col min="42" max="42" width="13.33203125" style="2" hidden="1" customWidth="1" outlineLevel="2"/>
    <col min="43" max="44" width="13.33203125" style="2" hidden="1" customWidth="1" outlineLevel="5"/>
    <col min="45" max="45" width="13.33203125" style="2" hidden="1" customWidth="1" outlineLevel="1"/>
    <col min="46" max="47" width="13.33203125" style="2" hidden="1" customWidth="1" outlineLevel="5"/>
    <col min="48" max="48" width="13.33203125" style="2" hidden="1" customWidth="1" outlineLevel="4"/>
    <col min="49" max="50" width="13.33203125" style="2" hidden="1" customWidth="1" outlineLevel="5"/>
    <col min="51" max="51" width="13.33203125" style="2" hidden="1" customWidth="1" outlineLevel="4"/>
    <col min="52" max="53" width="13.33203125" style="2" hidden="1" customWidth="1" outlineLevel="5"/>
    <col min="54" max="54" width="13.33203125" style="2" hidden="1" customWidth="1" outlineLevel="4"/>
    <col min="55" max="56" width="13.33203125" style="2" hidden="1" customWidth="1" outlineLevel="5"/>
    <col min="57" max="57" width="13.33203125" style="2" hidden="1" customWidth="1" outlineLevel="1"/>
    <col min="58" max="59" width="13.33203125" style="2" hidden="1" customWidth="1" outlineLevel="5"/>
    <col min="60" max="60" width="13.33203125" style="2" hidden="1" customWidth="1" outlineLevel="4"/>
    <col min="61" max="62" width="13.33203125" style="2" hidden="1" customWidth="1" outlineLevel="5"/>
    <col min="63" max="63" width="13.33203125" style="2" hidden="1" customWidth="1"/>
    <col min="64" max="65" width="13.33203125" style="2" customWidth="1" outlineLevel="5"/>
    <col min="66" max="66" width="13.33203125" style="2" customWidth="1" outlineLevel="4"/>
    <col min="67" max="67" width="13.33203125" style="2" customWidth="1" outlineLevel="5"/>
    <col min="68" max="68" width="15" style="2" customWidth="1" outlineLevel="5"/>
    <col min="69" max="69" width="11.6640625" style="1" customWidth="1"/>
    <col min="70" max="70" width="10.1640625" style="2" bestFit="1" customWidth="1"/>
    <col min="71" max="16384" width="9.33203125" style="2"/>
  </cols>
  <sheetData>
    <row r="1" spans="1:69" ht="15.75" x14ac:dyDescent="0.2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</row>
    <row r="2" spans="1:69" ht="12" customHeight="1" x14ac:dyDescent="0.2">
      <c r="A2" s="3"/>
      <c r="B2" s="4"/>
      <c r="C2" s="4"/>
      <c r="D2" s="4"/>
      <c r="E2" s="4"/>
      <c r="F2" s="4"/>
      <c r="G2" s="5"/>
      <c r="H2" s="4"/>
      <c r="I2" s="4"/>
      <c r="J2" s="5"/>
      <c r="K2" s="4"/>
      <c r="L2" s="4"/>
      <c r="M2" s="5"/>
      <c r="N2" s="4"/>
      <c r="O2" s="4"/>
      <c r="P2" s="4"/>
      <c r="Q2" s="4"/>
      <c r="R2" s="4"/>
      <c r="S2" s="5"/>
      <c r="T2" s="4"/>
      <c r="U2" s="4"/>
      <c r="V2" s="5"/>
      <c r="W2" s="4"/>
      <c r="X2" s="4"/>
      <c r="Y2" s="5"/>
      <c r="Z2" s="4"/>
      <c r="AA2" s="4"/>
      <c r="AB2" s="5"/>
      <c r="AC2" s="4"/>
      <c r="AD2" s="4"/>
      <c r="AE2" s="4"/>
      <c r="AF2" s="4"/>
      <c r="AG2" s="4"/>
      <c r="AH2" s="5"/>
      <c r="AI2" s="4"/>
      <c r="AJ2" s="4"/>
      <c r="AK2" s="5"/>
      <c r="AL2" s="4"/>
      <c r="AM2" s="4"/>
      <c r="AN2" s="5"/>
      <c r="AO2" s="4"/>
      <c r="AP2" s="4"/>
      <c r="AQ2" s="5"/>
      <c r="AR2" s="4"/>
      <c r="AS2" s="4"/>
      <c r="AT2" s="4"/>
      <c r="AU2" s="4"/>
      <c r="AV2" s="4"/>
      <c r="AW2" s="5"/>
      <c r="AX2" s="4"/>
      <c r="AY2" s="4"/>
      <c r="AZ2" s="5"/>
      <c r="BA2" s="4"/>
      <c r="BB2" s="4"/>
      <c r="BC2" s="5"/>
      <c r="BD2" s="4"/>
      <c r="BE2" s="4"/>
      <c r="BF2" s="5"/>
      <c r="BG2" s="4"/>
      <c r="BH2" s="4"/>
      <c r="BI2" s="4"/>
      <c r="BJ2" s="4"/>
      <c r="BK2" s="4"/>
      <c r="BL2" s="5"/>
      <c r="BM2" s="4"/>
      <c r="BN2" s="4"/>
      <c r="BO2" s="5"/>
      <c r="BP2" s="4"/>
    </row>
    <row r="3" spans="1:69" s="7" customFormat="1" ht="25.5" customHeight="1" x14ac:dyDescent="0.2">
      <c r="A3" s="309" t="s">
        <v>1</v>
      </c>
      <c r="B3" s="311" t="s">
        <v>2</v>
      </c>
      <c r="C3" s="311" t="s">
        <v>3</v>
      </c>
      <c r="D3" s="304" t="s">
        <v>4</v>
      </c>
      <c r="E3" s="305"/>
      <c r="F3" s="306"/>
      <c r="G3" s="304" t="s">
        <v>5</v>
      </c>
      <c r="H3" s="305"/>
      <c r="I3" s="306"/>
      <c r="J3" s="304" t="s">
        <v>6</v>
      </c>
      <c r="K3" s="305"/>
      <c r="L3" s="306"/>
      <c r="M3" s="304" t="s">
        <v>7</v>
      </c>
      <c r="N3" s="305"/>
      <c r="O3" s="306"/>
      <c r="P3" s="304" t="s">
        <v>8</v>
      </c>
      <c r="Q3" s="305"/>
      <c r="R3" s="306"/>
      <c r="S3" s="304" t="s">
        <v>9</v>
      </c>
      <c r="T3" s="305"/>
      <c r="U3" s="306"/>
      <c r="V3" s="304" t="s">
        <v>10</v>
      </c>
      <c r="W3" s="305"/>
      <c r="X3" s="306"/>
      <c r="Y3" s="304" t="s">
        <v>11</v>
      </c>
      <c r="Z3" s="305"/>
      <c r="AA3" s="306"/>
      <c r="AB3" s="304" t="s">
        <v>12</v>
      </c>
      <c r="AC3" s="305"/>
      <c r="AD3" s="306"/>
      <c r="AE3" s="304" t="s">
        <v>13</v>
      </c>
      <c r="AF3" s="305"/>
      <c r="AG3" s="306"/>
      <c r="AH3" s="304" t="s">
        <v>14</v>
      </c>
      <c r="AI3" s="305"/>
      <c r="AJ3" s="306"/>
      <c r="AK3" s="304" t="s">
        <v>15</v>
      </c>
      <c r="AL3" s="305"/>
      <c r="AM3" s="306"/>
      <c r="AN3" s="304" t="s">
        <v>16</v>
      </c>
      <c r="AO3" s="305"/>
      <c r="AP3" s="306"/>
      <c r="AQ3" s="304" t="s">
        <v>17</v>
      </c>
      <c r="AR3" s="305"/>
      <c r="AS3" s="306"/>
      <c r="AT3" s="304" t="s">
        <v>18</v>
      </c>
      <c r="AU3" s="305"/>
      <c r="AV3" s="306"/>
      <c r="AW3" s="304" t="s">
        <v>19</v>
      </c>
      <c r="AX3" s="305"/>
      <c r="AY3" s="306"/>
      <c r="AZ3" s="304" t="s">
        <v>20</v>
      </c>
      <c r="BA3" s="305"/>
      <c r="BB3" s="306"/>
      <c r="BC3" s="304" t="s">
        <v>21</v>
      </c>
      <c r="BD3" s="305"/>
      <c r="BE3" s="306"/>
      <c r="BF3" s="304" t="s">
        <v>22</v>
      </c>
      <c r="BG3" s="305"/>
      <c r="BH3" s="306"/>
      <c r="BI3" s="304" t="s">
        <v>23</v>
      </c>
      <c r="BJ3" s="305"/>
      <c r="BK3" s="306"/>
      <c r="BL3" s="304" t="s">
        <v>301</v>
      </c>
      <c r="BM3" s="305"/>
      <c r="BN3" s="306"/>
      <c r="BO3" s="304" t="s">
        <v>24</v>
      </c>
      <c r="BP3" s="306"/>
      <c r="BQ3" s="6" t="s">
        <v>302</v>
      </c>
    </row>
    <row r="4" spans="1:69" s="7" customFormat="1" ht="19.5" customHeight="1" x14ac:dyDescent="0.2">
      <c r="A4" s="310"/>
      <c r="B4" s="312"/>
      <c r="C4" s="312"/>
      <c r="D4" s="8">
        <v>20</v>
      </c>
      <c r="E4" s="8">
        <v>25</v>
      </c>
      <c r="F4" s="9" t="s">
        <v>25</v>
      </c>
      <c r="G4" s="8">
        <v>20</v>
      </c>
      <c r="H4" s="8">
        <v>25</v>
      </c>
      <c r="I4" s="9" t="s">
        <v>25</v>
      </c>
      <c r="J4" s="8">
        <v>20</v>
      </c>
      <c r="K4" s="8">
        <v>25</v>
      </c>
      <c r="L4" s="9" t="s">
        <v>25</v>
      </c>
      <c r="M4" s="8">
        <v>20</v>
      </c>
      <c r="N4" s="8">
        <v>25</v>
      </c>
      <c r="O4" s="9" t="s">
        <v>25</v>
      </c>
      <c r="P4" s="8">
        <v>20</v>
      </c>
      <c r="Q4" s="8">
        <v>25</v>
      </c>
      <c r="R4" s="9" t="s">
        <v>25</v>
      </c>
      <c r="S4" s="8">
        <v>20</v>
      </c>
      <c r="T4" s="8">
        <v>25</v>
      </c>
      <c r="U4" s="9" t="s">
        <v>25</v>
      </c>
      <c r="V4" s="8">
        <v>20</v>
      </c>
      <c r="W4" s="8">
        <v>25</v>
      </c>
      <c r="X4" s="9" t="s">
        <v>25</v>
      </c>
      <c r="Y4" s="8">
        <v>20</v>
      </c>
      <c r="Z4" s="8">
        <v>25</v>
      </c>
      <c r="AA4" s="9" t="s">
        <v>25</v>
      </c>
      <c r="AB4" s="8">
        <v>20</v>
      </c>
      <c r="AC4" s="8">
        <v>25</v>
      </c>
      <c r="AD4" s="9" t="s">
        <v>25</v>
      </c>
      <c r="AE4" s="8">
        <v>20</v>
      </c>
      <c r="AF4" s="8">
        <v>25</v>
      </c>
      <c r="AG4" s="9" t="s">
        <v>25</v>
      </c>
      <c r="AH4" s="8">
        <v>20</v>
      </c>
      <c r="AI4" s="8">
        <v>25</v>
      </c>
      <c r="AJ4" s="9" t="s">
        <v>25</v>
      </c>
      <c r="AK4" s="8">
        <v>20</v>
      </c>
      <c r="AL4" s="8">
        <v>25</v>
      </c>
      <c r="AM4" s="9" t="s">
        <v>25</v>
      </c>
      <c r="AN4" s="8">
        <v>20</v>
      </c>
      <c r="AO4" s="8">
        <v>25</v>
      </c>
      <c r="AP4" s="9" t="s">
        <v>25</v>
      </c>
      <c r="AQ4" s="8">
        <v>20</v>
      </c>
      <c r="AR4" s="8">
        <v>25</v>
      </c>
      <c r="AS4" s="9" t="s">
        <v>25</v>
      </c>
      <c r="AT4" s="8">
        <v>20</v>
      </c>
      <c r="AU4" s="8">
        <v>25</v>
      </c>
      <c r="AV4" s="9" t="s">
        <v>25</v>
      </c>
      <c r="AW4" s="8">
        <v>20</v>
      </c>
      <c r="AX4" s="8">
        <v>25</v>
      </c>
      <c r="AY4" s="9" t="s">
        <v>25</v>
      </c>
      <c r="AZ4" s="8">
        <v>20</v>
      </c>
      <c r="BA4" s="8">
        <v>25</v>
      </c>
      <c r="BB4" s="9" t="s">
        <v>25</v>
      </c>
      <c r="BC4" s="8">
        <v>20</v>
      </c>
      <c r="BD4" s="8">
        <v>25</v>
      </c>
      <c r="BE4" s="9" t="s">
        <v>25</v>
      </c>
      <c r="BF4" s="8">
        <v>20</v>
      </c>
      <c r="BG4" s="8">
        <v>25</v>
      </c>
      <c r="BH4" s="9" t="s">
        <v>25</v>
      </c>
      <c r="BI4" s="8">
        <v>20</v>
      </c>
      <c r="BJ4" s="8">
        <v>25</v>
      </c>
      <c r="BK4" s="9" t="s">
        <v>25</v>
      </c>
      <c r="BL4" s="8">
        <v>20</v>
      </c>
      <c r="BM4" s="8">
        <v>25</v>
      </c>
      <c r="BN4" s="9" t="s">
        <v>25</v>
      </c>
      <c r="BO4" s="10" t="s">
        <v>26</v>
      </c>
      <c r="BP4" s="10" t="s">
        <v>27</v>
      </c>
      <c r="BQ4" s="6"/>
    </row>
    <row r="5" spans="1:69" ht="5.25" customHeight="1" x14ac:dyDescent="0.2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3"/>
      <c r="X5" s="13"/>
      <c r="Y5" s="14"/>
      <c r="Z5" s="13"/>
      <c r="AA5" s="13"/>
      <c r="AB5" s="14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4"/>
      <c r="BA5" s="13"/>
      <c r="BB5" s="13"/>
      <c r="BC5" s="14"/>
      <c r="BD5" s="13"/>
      <c r="BE5" s="13"/>
      <c r="BF5" s="14"/>
      <c r="BG5" s="13"/>
      <c r="BH5" s="13"/>
      <c r="BI5" s="15"/>
      <c r="BJ5" s="13"/>
      <c r="BK5" s="13"/>
      <c r="BL5" s="13"/>
      <c r="BM5" s="13"/>
      <c r="BN5" s="13"/>
      <c r="BO5" s="13"/>
      <c r="BP5" s="13"/>
    </row>
    <row r="6" spans="1:69" s="20" customFormat="1" ht="12.75" customHeight="1" x14ac:dyDescent="0.2">
      <c r="A6" s="16"/>
      <c r="B6" s="16" t="s">
        <v>28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9"/>
    </row>
    <row r="7" spans="1:69" s="20" customFormat="1" ht="12.75" customHeight="1" outlineLevel="1" x14ac:dyDescent="0.2">
      <c r="A7" s="21"/>
      <c r="B7" s="22" t="s">
        <v>29</v>
      </c>
      <c r="C7" s="23" t="s">
        <v>30</v>
      </c>
      <c r="D7" s="24"/>
      <c r="E7" s="24"/>
      <c r="F7" s="24">
        <f>SUM(F8,F11:F17)</f>
        <v>8750</v>
      </c>
      <c r="G7" s="24"/>
      <c r="H7" s="24"/>
      <c r="I7" s="24">
        <f>SUM(I8,I11:I17)</f>
        <v>7600</v>
      </c>
      <c r="J7" s="24"/>
      <c r="K7" s="24"/>
      <c r="L7" s="24">
        <f>SUM(L8,L11:L17)</f>
        <v>9700</v>
      </c>
      <c r="M7" s="24"/>
      <c r="N7" s="24"/>
      <c r="O7" s="24">
        <f t="shared" ref="O7:O14" si="0">F7+I7+L7</f>
        <v>26050</v>
      </c>
      <c r="P7" s="24"/>
      <c r="Q7" s="24"/>
      <c r="R7" s="24">
        <f>SUM(R8,R11:R17)</f>
        <v>8800</v>
      </c>
      <c r="S7" s="24"/>
      <c r="T7" s="24"/>
      <c r="U7" s="24">
        <f>SUM(U8,U11:U17)</f>
        <v>8550</v>
      </c>
      <c r="V7" s="24"/>
      <c r="W7" s="24"/>
      <c r="X7" s="24">
        <f>SUM(X8,X11:X17)</f>
        <v>9840</v>
      </c>
      <c r="Y7" s="24"/>
      <c r="Z7" s="24"/>
      <c r="AA7" s="24">
        <f t="shared" ref="AA7:AA14" si="1">R7+U7+X7</f>
        <v>27190</v>
      </c>
      <c r="AB7" s="24"/>
      <c r="AC7" s="24"/>
      <c r="AD7" s="24">
        <f t="shared" ref="AD7:AD14" si="2">O7+AA7</f>
        <v>53240</v>
      </c>
      <c r="AE7" s="24"/>
      <c r="AF7" s="24"/>
      <c r="AG7" s="24">
        <f>SUM(AG8,AG11:AG17)</f>
        <v>10140</v>
      </c>
      <c r="AH7" s="24"/>
      <c r="AI7" s="24"/>
      <c r="AJ7" s="24">
        <f>SUM(AJ8,AJ11:AJ17)</f>
        <v>12618.636363636364</v>
      </c>
      <c r="AK7" s="24"/>
      <c r="AL7" s="24"/>
      <c r="AM7" s="24">
        <f>SUM(AM8,AM11:AM17)</f>
        <v>11890</v>
      </c>
      <c r="AN7" s="24"/>
      <c r="AO7" s="24"/>
      <c r="AP7" s="24">
        <f t="shared" ref="AP7:AP14" si="3">AG7+AJ7+AM7</f>
        <v>34648.636363636368</v>
      </c>
      <c r="AQ7" s="24"/>
      <c r="AR7" s="24"/>
      <c r="AS7" s="24">
        <f t="shared" ref="AS7:AS14" si="4">AD7+AP7</f>
        <v>87888.636363636368</v>
      </c>
      <c r="AT7" s="24"/>
      <c r="AU7" s="24"/>
      <c r="AV7" s="24">
        <f>SUM(AV8,AV11:AV17)</f>
        <v>13180</v>
      </c>
      <c r="AW7" s="24"/>
      <c r="AX7" s="24"/>
      <c r="AY7" s="24">
        <f>SUM(AY8,AY11:AY17)</f>
        <v>12500</v>
      </c>
      <c r="AZ7" s="24"/>
      <c r="BA7" s="24"/>
      <c r="BB7" s="24">
        <f>SUM(BB8,BB11:BB17)</f>
        <v>12430</v>
      </c>
      <c r="BC7" s="24"/>
      <c r="BD7" s="24"/>
      <c r="BE7" s="24">
        <f t="shared" ref="BE7:BE14" si="5">AV7+AY7+BB7</f>
        <v>38110</v>
      </c>
      <c r="BF7" s="24"/>
      <c r="BG7" s="24"/>
      <c r="BH7" s="24">
        <f t="shared" ref="BH7:BH14" si="6">AP7+BE7</f>
        <v>72758.636363636368</v>
      </c>
      <c r="BI7" s="24"/>
      <c r="BJ7" s="24"/>
      <c r="BK7" s="24">
        <f t="shared" ref="BK7:BK14" si="7">AS7+BE7</f>
        <v>125998.63636363637</v>
      </c>
      <c r="BL7" s="24"/>
      <c r="BM7" s="24"/>
      <c r="BN7" s="24">
        <f>SUM(BN8,BN11:BN17)</f>
        <v>10262.539000000001</v>
      </c>
      <c r="BO7" s="24">
        <f t="shared" ref="BO7:BO17" si="8">BN7-F7</f>
        <v>1512.5390000000007</v>
      </c>
      <c r="BP7" s="24">
        <f t="shared" ref="BP7:BP70" si="9">IF(F7=0,,BO7/F7%)</f>
        <v>17.286160000000006</v>
      </c>
      <c r="BQ7" s="19">
        <v>11101.1</v>
      </c>
    </row>
    <row r="8" spans="1:69" s="29" customFormat="1" ht="13.5" outlineLevel="3" x14ac:dyDescent="0.2">
      <c r="A8" s="25"/>
      <c r="B8" s="21" t="s">
        <v>31</v>
      </c>
      <c r="C8" s="26" t="s">
        <v>32</v>
      </c>
      <c r="D8" s="27"/>
      <c r="E8" s="27"/>
      <c r="F8" s="27">
        <f>F9+F10</f>
        <v>5400</v>
      </c>
      <c r="G8" s="27"/>
      <c r="H8" s="27"/>
      <c r="I8" s="27">
        <f>I9+I10</f>
        <v>4000</v>
      </c>
      <c r="J8" s="27"/>
      <c r="K8" s="27"/>
      <c r="L8" s="27">
        <f>L9+L10</f>
        <v>3100</v>
      </c>
      <c r="M8" s="27"/>
      <c r="N8" s="27"/>
      <c r="O8" s="27">
        <f t="shared" si="0"/>
        <v>12500</v>
      </c>
      <c r="P8" s="27"/>
      <c r="Q8" s="27"/>
      <c r="R8" s="27">
        <f>R9+R10</f>
        <v>2400</v>
      </c>
      <c r="S8" s="27"/>
      <c r="T8" s="27"/>
      <c r="U8" s="27">
        <f>U9+U10</f>
        <v>2000</v>
      </c>
      <c r="V8" s="27"/>
      <c r="W8" s="27"/>
      <c r="X8" s="27">
        <f>X9+X10</f>
        <v>2600</v>
      </c>
      <c r="Y8" s="27"/>
      <c r="Z8" s="27"/>
      <c r="AA8" s="27">
        <f t="shared" si="1"/>
        <v>7000</v>
      </c>
      <c r="AB8" s="27"/>
      <c r="AC8" s="27"/>
      <c r="AD8" s="27">
        <f t="shared" si="2"/>
        <v>19500</v>
      </c>
      <c r="AE8" s="27"/>
      <c r="AF8" s="27"/>
      <c r="AG8" s="27">
        <f>AG9+AG10</f>
        <v>2000</v>
      </c>
      <c r="AH8" s="27"/>
      <c r="AI8" s="27"/>
      <c r="AJ8" s="27">
        <f>AJ9+AJ10</f>
        <v>4390.909090909091</v>
      </c>
      <c r="AK8" s="27"/>
      <c r="AL8" s="27"/>
      <c r="AM8" s="27">
        <f>AM9+AM10</f>
        <v>5640</v>
      </c>
      <c r="AN8" s="27"/>
      <c r="AO8" s="27"/>
      <c r="AP8" s="27">
        <f t="shared" si="3"/>
        <v>12030.909090909092</v>
      </c>
      <c r="AQ8" s="27"/>
      <c r="AR8" s="27"/>
      <c r="AS8" s="27">
        <f t="shared" si="4"/>
        <v>31530.909090909092</v>
      </c>
      <c r="AT8" s="27"/>
      <c r="AU8" s="27"/>
      <c r="AV8" s="27">
        <f>AV9+AV10</f>
        <v>5750</v>
      </c>
      <c r="AW8" s="27"/>
      <c r="AX8" s="27"/>
      <c r="AY8" s="27">
        <f>AY9+AY10</f>
        <v>5850</v>
      </c>
      <c r="AZ8" s="27"/>
      <c r="BA8" s="27"/>
      <c r="BB8" s="27">
        <f>BB9+BB10</f>
        <v>5600</v>
      </c>
      <c r="BC8" s="27"/>
      <c r="BD8" s="27"/>
      <c r="BE8" s="27">
        <f t="shared" si="5"/>
        <v>17200</v>
      </c>
      <c r="BF8" s="27"/>
      <c r="BG8" s="27"/>
      <c r="BH8" s="27">
        <f t="shared" si="6"/>
        <v>29230.909090909092</v>
      </c>
      <c r="BI8" s="27"/>
      <c r="BJ8" s="27"/>
      <c r="BK8" s="27">
        <f t="shared" si="7"/>
        <v>48730.909090909088</v>
      </c>
      <c r="BL8" s="27"/>
      <c r="BM8" s="27"/>
      <c r="BN8" s="27">
        <f>BN9+BN10</f>
        <v>4056.3049999999998</v>
      </c>
      <c r="BO8" s="27">
        <f t="shared" si="8"/>
        <v>-1343.6950000000002</v>
      </c>
      <c r="BP8" s="27">
        <f t="shared" si="9"/>
        <v>-24.883240740740742</v>
      </c>
      <c r="BQ8" s="28"/>
    </row>
    <row r="9" spans="1:69" s="29" customFormat="1" ht="13.5" outlineLevel="4" x14ac:dyDescent="0.2">
      <c r="A9" s="25"/>
      <c r="B9" s="30" t="s">
        <v>33</v>
      </c>
      <c r="C9" s="26" t="s">
        <v>32</v>
      </c>
      <c r="D9" s="27"/>
      <c r="E9" s="27"/>
      <c r="F9" s="27">
        <f>'[3]План производства'!T8</f>
        <v>1900</v>
      </c>
      <c r="G9" s="27"/>
      <c r="H9" s="27"/>
      <c r="I9" s="27">
        <f>'[3]План производства'!U8</f>
        <v>2000</v>
      </c>
      <c r="J9" s="27"/>
      <c r="K9" s="27"/>
      <c r="L9" s="27">
        <f>'[3]План производства'!V8</f>
        <v>2600</v>
      </c>
      <c r="M9" s="27"/>
      <c r="N9" s="27"/>
      <c r="O9" s="27">
        <f t="shared" si="0"/>
        <v>6500</v>
      </c>
      <c r="P9" s="27"/>
      <c r="Q9" s="27"/>
      <c r="R9" s="27">
        <f>'[3]План производства'!X8</f>
        <v>2400</v>
      </c>
      <c r="S9" s="27"/>
      <c r="T9" s="27"/>
      <c r="U9" s="27">
        <f>'[3]План производства'!Y8</f>
        <v>2000</v>
      </c>
      <c r="V9" s="27"/>
      <c r="W9" s="27"/>
      <c r="X9" s="27">
        <f>'[3]План производства'!Z8</f>
        <v>2600</v>
      </c>
      <c r="Y9" s="27"/>
      <c r="Z9" s="27"/>
      <c r="AA9" s="27">
        <f t="shared" si="1"/>
        <v>7000</v>
      </c>
      <c r="AB9" s="27"/>
      <c r="AC9" s="27"/>
      <c r="AD9" s="27">
        <f t="shared" si="2"/>
        <v>13500</v>
      </c>
      <c r="AE9" s="27"/>
      <c r="AF9" s="27"/>
      <c r="AG9" s="27">
        <f>'[3]План производства'!AC8</f>
        <v>2000</v>
      </c>
      <c r="AH9" s="27"/>
      <c r="AI9" s="27"/>
      <c r="AJ9" s="27">
        <f>4200/22*23</f>
        <v>4390.909090909091</v>
      </c>
      <c r="AK9" s="27"/>
      <c r="AL9" s="27"/>
      <c r="AM9" s="27">
        <f>'[3]План производства'!AE8</f>
        <v>4490</v>
      </c>
      <c r="AN9" s="27"/>
      <c r="AO9" s="27"/>
      <c r="AP9" s="27">
        <f t="shared" si="3"/>
        <v>10880.909090909092</v>
      </c>
      <c r="AQ9" s="27"/>
      <c r="AR9" s="27"/>
      <c r="AS9" s="27">
        <f t="shared" si="4"/>
        <v>24380.909090909092</v>
      </c>
      <c r="AT9" s="27"/>
      <c r="AU9" s="27"/>
      <c r="AV9" s="27">
        <f>'[3]План производства'!AH8</f>
        <v>4250</v>
      </c>
      <c r="AW9" s="27"/>
      <c r="AX9" s="27"/>
      <c r="AY9" s="27">
        <f>'[3]План производства'!AI8</f>
        <v>4050</v>
      </c>
      <c r="AZ9" s="27"/>
      <c r="BA9" s="27"/>
      <c r="BB9" s="27">
        <f>'[3]План производства'!AJ8</f>
        <v>3500</v>
      </c>
      <c r="BC9" s="27"/>
      <c r="BD9" s="27"/>
      <c r="BE9" s="27">
        <f t="shared" si="5"/>
        <v>11800</v>
      </c>
      <c r="BF9" s="27"/>
      <c r="BG9" s="27"/>
      <c r="BH9" s="27">
        <f t="shared" si="6"/>
        <v>22680.909090909092</v>
      </c>
      <c r="BI9" s="27"/>
      <c r="BJ9" s="27"/>
      <c r="BK9" s="27">
        <f t="shared" si="7"/>
        <v>36180.909090909088</v>
      </c>
      <c r="BL9" s="27"/>
      <c r="BM9" s="27"/>
      <c r="BN9" s="27">
        <v>4056.3049999999998</v>
      </c>
      <c r="BO9" s="27">
        <f t="shared" si="8"/>
        <v>2156.3049999999998</v>
      </c>
      <c r="BP9" s="27">
        <f t="shared" si="9"/>
        <v>113.48973684210526</v>
      </c>
      <c r="BQ9" s="28">
        <v>2189.9</v>
      </c>
    </row>
    <row r="10" spans="1:69" s="29" customFormat="1" ht="13.5" outlineLevel="4" x14ac:dyDescent="0.2">
      <c r="A10" s="25"/>
      <c r="B10" s="30" t="s">
        <v>34</v>
      </c>
      <c r="C10" s="26" t="s">
        <v>32</v>
      </c>
      <c r="D10" s="27"/>
      <c r="E10" s="27"/>
      <c r="F10" s="27">
        <f>'[3]План производства'!T29</f>
        <v>3500</v>
      </c>
      <c r="G10" s="27"/>
      <c r="H10" s="27"/>
      <c r="I10" s="27">
        <f>'[3]План производства'!U29</f>
        <v>2000</v>
      </c>
      <c r="J10" s="27"/>
      <c r="K10" s="27"/>
      <c r="L10" s="27">
        <f>'[3]План производства'!V29</f>
        <v>500</v>
      </c>
      <c r="M10" s="27"/>
      <c r="N10" s="27"/>
      <c r="O10" s="27">
        <f t="shared" si="0"/>
        <v>6000</v>
      </c>
      <c r="P10" s="27"/>
      <c r="Q10" s="27"/>
      <c r="R10" s="27">
        <f>'[3]План производства'!X29</f>
        <v>0</v>
      </c>
      <c r="S10" s="27"/>
      <c r="T10" s="27"/>
      <c r="U10" s="27">
        <f>'[3]План производства'!Y29</f>
        <v>0</v>
      </c>
      <c r="V10" s="27"/>
      <c r="W10" s="27"/>
      <c r="X10" s="27">
        <f>'[3]План производства'!Z29</f>
        <v>0</v>
      </c>
      <c r="Y10" s="27"/>
      <c r="Z10" s="27"/>
      <c r="AA10" s="27">
        <f t="shared" si="1"/>
        <v>0</v>
      </c>
      <c r="AB10" s="27"/>
      <c r="AC10" s="27"/>
      <c r="AD10" s="27">
        <f t="shared" si="2"/>
        <v>6000</v>
      </c>
      <c r="AE10" s="27"/>
      <c r="AF10" s="27"/>
      <c r="AG10" s="27">
        <f>'[3]План производства'!AC29</f>
        <v>0</v>
      </c>
      <c r="AH10" s="27"/>
      <c r="AI10" s="27"/>
      <c r="AJ10" s="27">
        <f>'[3]План производства'!AD29</f>
        <v>0</v>
      </c>
      <c r="AK10" s="27"/>
      <c r="AL10" s="27"/>
      <c r="AM10" s="27">
        <f>'[3]План производства'!AE29</f>
        <v>1150</v>
      </c>
      <c r="AN10" s="27"/>
      <c r="AO10" s="27"/>
      <c r="AP10" s="27">
        <f t="shared" si="3"/>
        <v>1150</v>
      </c>
      <c r="AQ10" s="27"/>
      <c r="AR10" s="27"/>
      <c r="AS10" s="27">
        <f t="shared" si="4"/>
        <v>7150</v>
      </c>
      <c r="AT10" s="27"/>
      <c r="AU10" s="27"/>
      <c r="AV10" s="27">
        <f>'[3]План производства'!AH29</f>
        <v>1500</v>
      </c>
      <c r="AW10" s="27"/>
      <c r="AX10" s="27"/>
      <c r="AY10" s="27">
        <f>'[3]План производства'!AI29</f>
        <v>1800</v>
      </c>
      <c r="AZ10" s="27"/>
      <c r="BA10" s="27"/>
      <c r="BB10" s="27">
        <f>'[3]План производства'!AJ29</f>
        <v>2100</v>
      </c>
      <c r="BC10" s="27"/>
      <c r="BD10" s="27"/>
      <c r="BE10" s="27">
        <f t="shared" si="5"/>
        <v>5400</v>
      </c>
      <c r="BF10" s="27"/>
      <c r="BG10" s="27"/>
      <c r="BH10" s="27">
        <f t="shared" si="6"/>
        <v>6550</v>
      </c>
      <c r="BI10" s="27"/>
      <c r="BJ10" s="27"/>
      <c r="BK10" s="27">
        <f t="shared" si="7"/>
        <v>12550</v>
      </c>
      <c r="BL10" s="27"/>
      <c r="BM10" s="27"/>
      <c r="BN10" s="27"/>
      <c r="BO10" s="27">
        <f t="shared" si="8"/>
        <v>-3500</v>
      </c>
      <c r="BP10" s="27">
        <f t="shared" si="9"/>
        <v>-100</v>
      </c>
      <c r="BQ10" s="28">
        <v>1169.8</v>
      </c>
    </row>
    <row r="11" spans="1:69" s="29" customFormat="1" ht="13.5" outlineLevel="3" x14ac:dyDescent="0.2">
      <c r="A11" s="25"/>
      <c r="B11" s="21" t="s">
        <v>35</v>
      </c>
      <c r="C11" s="26" t="s">
        <v>32</v>
      </c>
      <c r="D11" s="27"/>
      <c r="E11" s="27"/>
      <c r="F11" s="27">
        <f>'[3]План производства'!T40</f>
        <v>1500</v>
      </c>
      <c r="G11" s="27"/>
      <c r="H11" s="27"/>
      <c r="I11" s="27">
        <f>'[3]План производства'!U40</f>
        <v>1600</v>
      </c>
      <c r="J11" s="27"/>
      <c r="K11" s="27"/>
      <c r="L11" s="27">
        <f>'[3]План производства'!V40</f>
        <v>2000</v>
      </c>
      <c r="M11" s="27"/>
      <c r="N11" s="27"/>
      <c r="O11" s="27">
        <f t="shared" si="0"/>
        <v>5100</v>
      </c>
      <c r="P11" s="27"/>
      <c r="Q11" s="27"/>
      <c r="R11" s="27">
        <f>'[3]План производства'!X40</f>
        <v>1700</v>
      </c>
      <c r="S11" s="27"/>
      <c r="T11" s="27"/>
      <c r="U11" s="27">
        <f>'[3]План производства'!Y40</f>
        <v>1550</v>
      </c>
      <c r="V11" s="27"/>
      <c r="W11" s="27"/>
      <c r="X11" s="27">
        <f>'[3]План производства'!Z40</f>
        <v>1650</v>
      </c>
      <c r="Y11" s="27"/>
      <c r="Z11" s="27"/>
      <c r="AA11" s="27">
        <f t="shared" si="1"/>
        <v>4900</v>
      </c>
      <c r="AB11" s="27"/>
      <c r="AC11" s="27"/>
      <c r="AD11" s="27">
        <f t="shared" si="2"/>
        <v>10000</v>
      </c>
      <c r="AE11" s="27"/>
      <c r="AF11" s="27"/>
      <c r="AG11" s="27">
        <f>'[3]План производства'!AC40</f>
        <v>2000</v>
      </c>
      <c r="AH11" s="27"/>
      <c r="AI11" s="27"/>
      <c r="AJ11" s="27">
        <f>2405/22*23</f>
        <v>2514.3181818181815</v>
      </c>
      <c r="AK11" s="27"/>
      <c r="AL11" s="27"/>
      <c r="AM11" s="27">
        <f>'[3]План производства'!AE40</f>
        <v>2070</v>
      </c>
      <c r="AN11" s="27"/>
      <c r="AO11" s="27"/>
      <c r="AP11" s="27">
        <f t="shared" si="3"/>
        <v>6584.318181818182</v>
      </c>
      <c r="AQ11" s="27"/>
      <c r="AR11" s="27"/>
      <c r="AS11" s="27">
        <f t="shared" si="4"/>
        <v>16584.318181818184</v>
      </c>
      <c r="AT11" s="27"/>
      <c r="AU11" s="27"/>
      <c r="AV11" s="27">
        <f>'[3]План производства'!AH40</f>
        <v>1650</v>
      </c>
      <c r="AW11" s="27"/>
      <c r="AX11" s="27"/>
      <c r="AY11" s="27">
        <f>'[3]План производства'!AI40</f>
        <v>1300</v>
      </c>
      <c r="AZ11" s="27"/>
      <c r="BA11" s="27"/>
      <c r="BB11" s="27">
        <f>'[3]План производства'!AJ40</f>
        <v>1550</v>
      </c>
      <c r="BC11" s="27"/>
      <c r="BD11" s="27"/>
      <c r="BE11" s="27">
        <f t="shared" si="5"/>
        <v>4500</v>
      </c>
      <c r="BF11" s="27"/>
      <c r="BG11" s="27"/>
      <c r="BH11" s="27">
        <f t="shared" si="6"/>
        <v>11084.318181818182</v>
      </c>
      <c r="BI11" s="27"/>
      <c r="BJ11" s="27"/>
      <c r="BK11" s="27">
        <f t="shared" si="7"/>
        <v>21084.318181818184</v>
      </c>
      <c r="BL11" s="27"/>
      <c r="BM11" s="27"/>
      <c r="BN11" s="27">
        <v>1516.4179999999999</v>
      </c>
      <c r="BO11" s="27">
        <f t="shared" si="8"/>
        <v>16.417999999999893</v>
      </c>
      <c r="BP11" s="27">
        <f t="shared" si="9"/>
        <v>1.0945333333333263</v>
      </c>
      <c r="BQ11" s="28">
        <v>1676.5</v>
      </c>
    </row>
    <row r="12" spans="1:69" s="29" customFormat="1" ht="13.5" outlineLevel="3" x14ac:dyDescent="0.2">
      <c r="A12" s="25"/>
      <c r="B12" s="21" t="s">
        <v>36</v>
      </c>
      <c r="C12" s="26" t="s">
        <v>32</v>
      </c>
      <c r="D12" s="27"/>
      <c r="E12" s="27"/>
      <c r="F12" s="27">
        <f>'[3]План производства'!T48</f>
        <v>0</v>
      </c>
      <c r="G12" s="27"/>
      <c r="H12" s="27"/>
      <c r="I12" s="27">
        <f>'[3]План производства'!U48</f>
        <v>0</v>
      </c>
      <c r="J12" s="27"/>
      <c r="K12" s="27"/>
      <c r="L12" s="27">
        <f>'[3]План производства'!V48</f>
        <v>1400</v>
      </c>
      <c r="M12" s="27"/>
      <c r="N12" s="27"/>
      <c r="O12" s="27">
        <f t="shared" si="0"/>
        <v>1400</v>
      </c>
      <c r="P12" s="27"/>
      <c r="Q12" s="27"/>
      <c r="R12" s="27">
        <f>'[3]План производства'!X48</f>
        <v>1700</v>
      </c>
      <c r="S12" s="27"/>
      <c r="T12" s="27"/>
      <c r="U12" s="27">
        <f>'[3]План производства'!Y48</f>
        <v>1900</v>
      </c>
      <c r="V12" s="27"/>
      <c r="W12" s="27"/>
      <c r="X12" s="27">
        <f>'[3]План производства'!Z48</f>
        <v>1500</v>
      </c>
      <c r="Y12" s="27"/>
      <c r="Z12" s="27"/>
      <c r="AA12" s="27">
        <f t="shared" si="1"/>
        <v>5100</v>
      </c>
      <c r="AB12" s="27"/>
      <c r="AC12" s="27"/>
      <c r="AD12" s="27">
        <f t="shared" si="2"/>
        <v>6500</v>
      </c>
      <c r="AE12" s="27"/>
      <c r="AF12" s="27"/>
      <c r="AG12" s="27">
        <f>'[3]План производства'!AC48</f>
        <v>1600</v>
      </c>
      <c r="AH12" s="27"/>
      <c r="AI12" s="27"/>
      <c r="AJ12" s="27">
        <f>1885/22*23</f>
        <v>1970.6818181818182</v>
      </c>
      <c r="AK12" s="27"/>
      <c r="AL12" s="27"/>
      <c r="AM12" s="27">
        <f>'[3]План производства'!AE48</f>
        <v>2620</v>
      </c>
      <c r="AN12" s="27"/>
      <c r="AO12" s="27"/>
      <c r="AP12" s="27">
        <f t="shared" si="3"/>
        <v>6190.681818181818</v>
      </c>
      <c r="AQ12" s="27"/>
      <c r="AR12" s="27"/>
      <c r="AS12" s="27">
        <f t="shared" si="4"/>
        <v>12690.681818181818</v>
      </c>
      <c r="AT12" s="27"/>
      <c r="AU12" s="27"/>
      <c r="AV12" s="27">
        <f>'[3]План производства'!AH48</f>
        <v>2100</v>
      </c>
      <c r="AW12" s="27"/>
      <c r="AX12" s="27"/>
      <c r="AY12" s="27">
        <f>'[3]План производства'!AI48</f>
        <v>2000</v>
      </c>
      <c r="AZ12" s="27"/>
      <c r="BA12" s="27"/>
      <c r="BB12" s="27">
        <f>'[3]План производства'!AJ48</f>
        <v>1900</v>
      </c>
      <c r="BC12" s="27"/>
      <c r="BD12" s="27"/>
      <c r="BE12" s="27">
        <f t="shared" si="5"/>
        <v>6000</v>
      </c>
      <c r="BF12" s="27"/>
      <c r="BG12" s="27"/>
      <c r="BH12" s="27">
        <f t="shared" si="6"/>
        <v>12190.681818181818</v>
      </c>
      <c r="BI12" s="27"/>
      <c r="BJ12" s="27"/>
      <c r="BK12" s="27">
        <f t="shared" si="7"/>
        <v>18690.681818181816</v>
      </c>
      <c r="BL12" s="27"/>
      <c r="BM12" s="27"/>
      <c r="BN12" s="27">
        <v>2920.6709999999998</v>
      </c>
      <c r="BO12" s="27">
        <f t="shared" si="8"/>
        <v>2920.6709999999998</v>
      </c>
      <c r="BP12" s="27">
        <f t="shared" si="9"/>
        <v>0</v>
      </c>
      <c r="BQ12" s="28">
        <f>259.6+2933.3</f>
        <v>3192.9</v>
      </c>
    </row>
    <row r="13" spans="1:69" s="29" customFormat="1" ht="13.5" outlineLevel="3" x14ac:dyDescent="0.2">
      <c r="A13" s="25"/>
      <c r="B13" s="21" t="s">
        <v>37</v>
      </c>
      <c r="C13" s="26" t="s">
        <v>32</v>
      </c>
      <c r="D13" s="27"/>
      <c r="E13" s="27"/>
      <c r="F13" s="27">
        <f>'[3]План производства'!T56</f>
        <v>0</v>
      </c>
      <c r="G13" s="27"/>
      <c r="H13" s="27"/>
      <c r="I13" s="27">
        <f>'[3]План производства'!U56</f>
        <v>0</v>
      </c>
      <c r="J13" s="27"/>
      <c r="K13" s="27"/>
      <c r="L13" s="27">
        <f>'[3]План производства'!V56</f>
        <v>0</v>
      </c>
      <c r="M13" s="27"/>
      <c r="N13" s="27"/>
      <c r="O13" s="27">
        <f t="shared" si="0"/>
        <v>0</v>
      </c>
      <c r="P13" s="27"/>
      <c r="Q13" s="27"/>
      <c r="R13" s="27">
        <f>'[3]План производства'!X56</f>
        <v>0</v>
      </c>
      <c r="S13" s="27"/>
      <c r="T13" s="27"/>
      <c r="U13" s="27">
        <f>'[3]План производства'!Y56</f>
        <v>0</v>
      </c>
      <c r="V13" s="27"/>
      <c r="W13" s="27"/>
      <c r="X13" s="27">
        <f>'[3]План производства'!Z56</f>
        <v>300</v>
      </c>
      <c r="Y13" s="27"/>
      <c r="Z13" s="27"/>
      <c r="AA13" s="27">
        <f t="shared" si="1"/>
        <v>300</v>
      </c>
      <c r="AB13" s="27"/>
      <c r="AC13" s="27"/>
      <c r="AD13" s="27">
        <f t="shared" si="2"/>
        <v>300</v>
      </c>
      <c r="AE13" s="27"/>
      <c r="AF13" s="27"/>
      <c r="AG13" s="27">
        <f>'[3]План производства'!AC56</f>
        <v>500</v>
      </c>
      <c r="AH13" s="27"/>
      <c r="AI13" s="27"/>
      <c r="AJ13" s="27"/>
      <c r="AK13" s="27"/>
      <c r="AL13" s="27"/>
      <c r="AM13" s="27">
        <f>'[3]План производства'!AE56</f>
        <v>0</v>
      </c>
      <c r="AN13" s="27"/>
      <c r="AO13" s="27"/>
      <c r="AP13" s="27">
        <f t="shared" si="3"/>
        <v>500</v>
      </c>
      <c r="AQ13" s="27"/>
      <c r="AR13" s="27"/>
      <c r="AS13" s="27">
        <f t="shared" si="4"/>
        <v>800</v>
      </c>
      <c r="AT13" s="27"/>
      <c r="AU13" s="27"/>
      <c r="AV13" s="27">
        <f>'[3]План производства'!AH56</f>
        <v>520</v>
      </c>
      <c r="AW13" s="27"/>
      <c r="AX13" s="27"/>
      <c r="AY13" s="27">
        <f>'[3]План производства'!AI56</f>
        <v>500</v>
      </c>
      <c r="AZ13" s="27"/>
      <c r="BA13" s="27"/>
      <c r="BB13" s="27">
        <f>'[3]План производства'!AJ56</f>
        <v>480</v>
      </c>
      <c r="BC13" s="27"/>
      <c r="BD13" s="27"/>
      <c r="BE13" s="27">
        <f t="shared" si="5"/>
        <v>1500</v>
      </c>
      <c r="BF13" s="27"/>
      <c r="BG13" s="27"/>
      <c r="BH13" s="27">
        <f t="shared" si="6"/>
        <v>2000</v>
      </c>
      <c r="BI13" s="27"/>
      <c r="BJ13" s="27"/>
      <c r="BK13" s="27">
        <f t="shared" si="7"/>
        <v>2300</v>
      </c>
      <c r="BL13" s="27"/>
      <c r="BM13" s="27"/>
      <c r="BN13" s="27"/>
      <c r="BO13" s="27">
        <f t="shared" si="8"/>
        <v>0</v>
      </c>
      <c r="BP13" s="27">
        <f t="shared" si="9"/>
        <v>0</v>
      </c>
      <c r="BQ13" s="28">
        <v>383.4</v>
      </c>
    </row>
    <row r="14" spans="1:69" s="29" customFormat="1" ht="13.5" outlineLevel="3" x14ac:dyDescent="0.2">
      <c r="A14" s="25"/>
      <c r="B14" s="21" t="s">
        <v>38</v>
      </c>
      <c r="C14" s="26" t="s">
        <v>32</v>
      </c>
      <c r="D14" s="27"/>
      <c r="E14" s="27"/>
      <c r="F14" s="27">
        <f>'[3]План производства'!T68</f>
        <v>0</v>
      </c>
      <c r="G14" s="27"/>
      <c r="H14" s="27"/>
      <c r="I14" s="27">
        <f>'[3]План производства'!U68</f>
        <v>0</v>
      </c>
      <c r="J14" s="27"/>
      <c r="K14" s="27"/>
      <c r="L14" s="27">
        <f>'[3]План производства'!V68</f>
        <v>100</v>
      </c>
      <c r="M14" s="27"/>
      <c r="N14" s="27"/>
      <c r="O14" s="27">
        <f t="shared" si="0"/>
        <v>100</v>
      </c>
      <c r="P14" s="27"/>
      <c r="Q14" s="27"/>
      <c r="R14" s="27">
        <f>'[3]План производства'!X68</f>
        <v>100</v>
      </c>
      <c r="S14" s="27"/>
      <c r="T14" s="27"/>
      <c r="U14" s="27">
        <f>'[3]План производства'!Y68</f>
        <v>100</v>
      </c>
      <c r="V14" s="27"/>
      <c r="W14" s="27"/>
      <c r="X14" s="27">
        <f>'[3]План производства'!Z68</f>
        <v>100</v>
      </c>
      <c r="Y14" s="27"/>
      <c r="Z14" s="27"/>
      <c r="AA14" s="27">
        <f t="shared" si="1"/>
        <v>300</v>
      </c>
      <c r="AB14" s="27"/>
      <c r="AC14" s="27"/>
      <c r="AD14" s="27">
        <f t="shared" si="2"/>
        <v>400</v>
      </c>
      <c r="AE14" s="27"/>
      <c r="AF14" s="27"/>
      <c r="AG14" s="27">
        <f>'[3]План производства'!AC68</f>
        <v>100</v>
      </c>
      <c r="AH14" s="27"/>
      <c r="AI14" s="27"/>
      <c r="AJ14" s="27"/>
      <c r="AK14" s="27"/>
      <c r="AL14" s="27"/>
      <c r="AM14" s="27">
        <f>'[3]План производства'!AE68</f>
        <v>0</v>
      </c>
      <c r="AN14" s="27"/>
      <c r="AO14" s="27"/>
      <c r="AP14" s="27">
        <f t="shared" si="3"/>
        <v>100</v>
      </c>
      <c r="AQ14" s="27"/>
      <c r="AR14" s="27"/>
      <c r="AS14" s="27">
        <f t="shared" si="4"/>
        <v>500</v>
      </c>
      <c r="AT14" s="27"/>
      <c r="AU14" s="27"/>
      <c r="AV14" s="27">
        <f>'[3]План производства'!AH68</f>
        <v>100</v>
      </c>
      <c r="AW14" s="27"/>
      <c r="AX14" s="27"/>
      <c r="AY14" s="27">
        <f>'[3]План производства'!AI68</f>
        <v>100</v>
      </c>
      <c r="AZ14" s="27"/>
      <c r="BA14" s="27"/>
      <c r="BB14" s="27">
        <f>'[3]План производства'!AJ68</f>
        <v>100</v>
      </c>
      <c r="BC14" s="27"/>
      <c r="BD14" s="27"/>
      <c r="BE14" s="27">
        <f t="shared" si="5"/>
        <v>300</v>
      </c>
      <c r="BF14" s="27"/>
      <c r="BG14" s="27"/>
      <c r="BH14" s="27">
        <f t="shared" si="6"/>
        <v>400</v>
      </c>
      <c r="BI14" s="27"/>
      <c r="BJ14" s="27"/>
      <c r="BK14" s="27">
        <f t="shared" si="7"/>
        <v>800</v>
      </c>
      <c r="BL14" s="27"/>
      <c r="BM14" s="27"/>
      <c r="BN14" s="27"/>
      <c r="BO14" s="27">
        <f t="shared" si="8"/>
        <v>0</v>
      </c>
      <c r="BP14" s="27">
        <f t="shared" si="9"/>
        <v>0</v>
      </c>
      <c r="BQ14" s="28">
        <v>60.9</v>
      </c>
    </row>
    <row r="15" spans="1:69" s="29" customFormat="1" ht="13.5" outlineLevel="3" x14ac:dyDescent="0.2">
      <c r="A15" s="25"/>
      <c r="B15" s="21" t="s">
        <v>39</v>
      </c>
      <c r="C15" s="26" t="s">
        <v>32</v>
      </c>
      <c r="D15" s="27"/>
      <c r="E15" s="27"/>
      <c r="F15" s="27">
        <f>'[3]План производства'!T83</f>
        <v>1000</v>
      </c>
      <c r="G15" s="27"/>
      <c r="H15" s="27"/>
      <c r="I15" s="27">
        <f>'[3]План производства'!U83</f>
        <v>1100</v>
      </c>
      <c r="J15" s="27"/>
      <c r="K15" s="27"/>
      <c r="L15" s="27">
        <f>'[3]План производства'!V83</f>
        <v>1800</v>
      </c>
      <c r="M15" s="27"/>
      <c r="N15" s="27"/>
      <c r="O15" s="27">
        <f>F15+I15+L15</f>
        <v>3900</v>
      </c>
      <c r="P15" s="27"/>
      <c r="Q15" s="27"/>
      <c r="R15" s="27">
        <f>'[3]План производства'!X83</f>
        <v>1500</v>
      </c>
      <c r="S15" s="27"/>
      <c r="T15" s="27"/>
      <c r="U15" s="27">
        <f>'[3]План производства'!Y83</f>
        <v>1800</v>
      </c>
      <c r="V15" s="27"/>
      <c r="W15" s="27"/>
      <c r="X15" s="27">
        <f>'[3]План производства'!Z83</f>
        <v>1800</v>
      </c>
      <c r="Y15" s="27"/>
      <c r="Z15" s="27"/>
      <c r="AA15" s="27">
        <f>R15+U15+X15</f>
        <v>5100</v>
      </c>
      <c r="AB15" s="27"/>
      <c r="AC15" s="27"/>
      <c r="AD15" s="27">
        <f>O15+AA15</f>
        <v>9000</v>
      </c>
      <c r="AE15" s="27"/>
      <c r="AF15" s="27"/>
      <c r="AG15" s="27">
        <f>'[3]План производства'!AC83</f>
        <v>1800</v>
      </c>
      <c r="AH15" s="27"/>
      <c r="AI15" s="27"/>
      <c r="AJ15" s="27">
        <f>1600/22*23</f>
        <v>1672.727272727273</v>
      </c>
      <c r="AK15" s="27"/>
      <c r="AL15" s="27"/>
      <c r="AM15" s="27">
        <f>'[3]План производства'!AE83</f>
        <v>0</v>
      </c>
      <c r="AN15" s="27"/>
      <c r="AO15" s="27"/>
      <c r="AP15" s="27">
        <f>AG15+AJ15+AM15</f>
        <v>3472.727272727273</v>
      </c>
      <c r="AQ15" s="27"/>
      <c r="AR15" s="27"/>
      <c r="AS15" s="27">
        <f>AD15+AP15</f>
        <v>12472.727272727272</v>
      </c>
      <c r="AT15" s="27"/>
      <c r="AU15" s="27"/>
      <c r="AV15" s="27">
        <f>'[3]План производства'!AH83</f>
        <v>800</v>
      </c>
      <c r="AW15" s="27"/>
      <c r="AX15" s="27"/>
      <c r="AY15" s="27">
        <f>'[3]План производства'!AI83</f>
        <v>800</v>
      </c>
      <c r="AZ15" s="27"/>
      <c r="BA15" s="27"/>
      <c r="BB15" s="27">
        <f>'[3]План производства'!AJ83</f>
        <v>800</v>
      </c>
      <c r="BC15" s="27"/>
      <c r="BD15" s="27"/>
      <c r="BE15" s="27">
        <f>AV15+AY15+BB15</f>
        <v>2400</v>
      </c>
      <c r="BF15" s="27"/>
      <c r="BG15" s="27"/>
      <c r="BH15" s="27">
        <f>AP15+BE15</f>
        <v>5872.727272727273</v>
      </c>
      <c r="BI15" s="27"/>
      <c r="BJ15" s="27"/>
      <c r="BK15" s="27">
        <f>AS15+BE15</f>
        <v>14872.727272727272</v>
      </c>
      <c r="BL15" s="27"/>
      <c r="BM15" s="27"/>
      <c r="BN15" s="27">
        <v>138.77099999999999</v>
      </c>
      <c r="BO15" s="27">
        <f t="shared" si="8"/>
        <v>-861.22900000000004</v>
      </c>
      <c r="BP15" s="27">
        <f t="shared" si="9"/>
        <v>-86.122900000000001</v>
      </c>
      <c r="BQ15" s="28">
        <v>1088.0999999999999</v>
      </c>
    </row>
    <row r="16" spans="1:69" s="29" customFormat="1" ht="13.5" outlineLevel="3" x14ac:dyDescent="0.2">
      <c r="A16" s="25"/>
      <c r="B16" s="21" t="s">
        <v>40</v>
      </c>
      <c r="C16" s="26" t="s">
        <v>32</v>
      </c>
      <c r="D16" s="27"/>
      <c r="E16" s="27"/>
      <c r="F16" s="27">
        <f>'[3]План производства'!T91</f>
        <v>0</v>
      </c>
      <c r="G16" s="27"/>
      <c r="H16" s="27"/>
      <c r="I16" s="27">
        <f>'[3]План производства'!U91</f>
        <v>0</v>
      </c>
      <c r="J16" s="27"/>
      <c r="K16" s="27"/>
      <c r="L16" s="27">
        <f>'[3]План производства'!V91</f>
        <v>300</v>
      </c>
      <c r="M16" s="27"/>
      <c r="N16" s="27"/>
      <c r="O16" s="27">
        <f>F16+I16+L16</f>
        <v>300</v>
      </c>
      <c r="P16" s="27"/>
      <c r="Q16" s="27"/>
      <c r="R16" s="27">
        <f>'[3]План производства'!X91</f>
        <v>500</v>
      </c>
      <c r="S16" s="27"/>
      <c r="T16" s="27"/>
      <c r="U16" s="27">
        <f>'[3]План производства'!Y91</f>
        <v>500</v>
      </c>
      <c r="V16" s="27"/>
      <c r="W16" s="27"/>
      <c r="X16" s="27">
        <f>'[3]План производства'!Z91</f>
        <v>550</v>
      </c>
      <c r="Y16" s="27"/>
      <c r="Z16" s="27"/>
      <c r="AA16" s="27">
        <f>R16+U16+X16</f>
        <v>1550</v>
      </c>
      <c r="AB16" s="27"/>
      <c r="AC16" s="27"/>
      <c r="AD16" s="27">
        <f>O16+AA16</f>
        <v>1850</v>
      </c>
      <c r="AE16" s="27"/>
      <c r="AF16" s="27"/>
      <c r="AG16" s="27">
        <f>'[3]План производства'!AC91</f>
        <v>600</v>
      </c>
      <c r="AH16" s="27"/>
      <c r="AI16" s="27"/>
      <c r="AJ16" s="27">
        <f>450/22*23</f>
        <v>470.45454545454544</v>
      </c>
      <c r="AK16" s="27"/>
      <c r="AL16" s="27"/>
      <c r="AM16" s="27">
        <f>'[3]План производства'!AE91</f>
        <v>0</v>
      </c>
      <c r="AN16" s="27"/>
      <c r="AO16" s="27"/>
      <c r="AP16" s="27">
        <f>AG16+AJ16+AM16</f>
        <v>1070.4545454545455</v>
      </c>
      <c r="AQ16" s="27"/>
      <c r="AR16" s="27"/>
      <c r="AS16" s="27">
        <f>AD16+AP16</f>
        <v>2920.4545454545455</v>
      </c>
      <c r="AT16" s="27"/>
      <c r="AU16" s="27"/>
      <c r="AV16" s="27">
        <f>'[3]План производства'!AH91</f>
        <v>600</v>
      </c>
      <c r="AW16" s="27"/>
      <c r="AX16" s="27"/>
      <c r="AY16" s="27">
        <f>'[3]План производства'!AI91</f>
        <v>450</v>
      </c>
      <c r="AZ16" s="27"/>
      <c r="BA16" s="27"/>
      <c r="BB16" s="27">
        <f>'[3]План производства'!AJ91</f>
        <v>500</v>
      </c>
      <c r="BC16" s="27"/>
      <c r="BD16" s="27"/>
      <c r="BE16" s="27">
        <f>AV16+AY16+BB16</f>
        <v>1550</v>
      </c>
      <c r="BF16" s="27"/>
      <c r="BG16" s="27"/>
      <c r="BH16" s="27">
        <f>AP16+BE16</f>
        <v>2620.4545454545455</v>
      </c>
      <c r="BI16" s="27"/>
      <c r="BJ16" s="27"/>
      <c r="BK16" s="27">
        <f>AS16+BE16</f>
        <v>4470.454545454546</v>
      </c>
      <c r="BL16" s="27"/>
      <c r="BM16" s="27"/>
      <c r="BN16" s="27">
        <v>43.22</v>
      </c>
      <c r="BO16" s="27">
        <f t="shared" si="8"/>
        <v>43.22</v>
      </c>
      <c r="BP16" s="27">
        <f t="shared" si="9"/>
        <v>0</v>
      </c>
      <c r="BQ16" s="28">
        <v>79.900000000000006</v>
      </c>
    </row>
    <row r="17" spans="1:69" s="29" customFormat="1" ht="13.5" outlineLevel="3" x14ac:dyDescent="0.2">
      <c r="A17" s="25"/>
      <c r="B17" s="21" t="s">
        <v>41</v>
      </c>
      <c r="C17" s="26" t="s">
        <v>32</v>
      </c>
      <c r="D17" s="27"/>
      <c r="E17" s="27"/>
      <c r="F17" s="27">
        <f>'[3]План производства'!T94</f>
        <v>850</v>
      </c>
      <c r="G17" s="27"/>
      <c r="H17" s="27"/>
      <c r="I17" s="27">
        <f>'[3]План производства'!U94</f>
        <v>900</v>
      </c>
      <c r="J17" s="27"/>
      <c r="K17" s="27"/>
      <c r="L17" s="27">
        <f>'[3]План производства'!V94</f>
        <v>1000</v>
      </c>
      <c r="M17" s="27"/>
      <c r="N17" s="27"/>
      <c r="O17" s="27">
        <f>F17+I17+L17</f>
        <v>2750</v>
      </c>
      <c r="P17" s="27"/>
      <c r="Q17" s="27"/>
      <c r="R17" s="27">
        <f>'[3]План производства'!X94</f>
        <v>900</v>
      </c>
      <c r="S17" s="27"/>
      <c r="T17" s="27"/>
      <c r="U17" s="27">
        <f>'[3]План производства'!Y94</f>
        <v>700</v>
      </c>
      <c r="V17" s="27"/>
      <c r="W17" s="27"/>
      <c r="X17" s="27">
        <f>'[3]План производства'!Z94</f>
        <v>1340</v>
      </c>
      <c r="Y17" s="27"/>
      <c r="Z17" s="27"/>
      <c r="AA17" s="27">
        <f>R17+U17+X17</f>
        <v>2940</v>
      </c>
      <c r="AB17" s="27"/>
      <c r="AC17" s="27"/>
      <c r="AD17" s="27">
        <f>O17+AA17</f>
        <v>5690</v>
      </c>
      <c r="AE17" s="27"/>
      <c r="AF17" s="27"/>
      <c r="AG17" s="27">
        <f>'[3]План производства'!AC94</f>
        <v>1540</v>
      </c>
      <c r="AH17" s="27"/>
      <c r="AI17" s="27"/>
      <c r="AJ17" s="27">
        <f>(1330+200)/22*23</f>
        <v>1599.5454545454545</v>
      </c>
      <c r="AK17" s="27"/>
      <c r="AL17" s="27"/>
      <c r="AM17" s="27">
        <f>'[3]План производства'!AE94</f>
        <v>1560</v>
      </c>
      <c r="AN17" s="27"/>
      <c r="AO17" s="27"/>
      <c r="AP17" s="27">
        <f>AG17+AJ17+AM17</f>
        <v>4699.545454545454</v>
      </c>
      <c r="AQ17" s="27"/>
      <c r="AR17" s="27"/>
      <c r="AS17" s="27">
        <f>AD17+AP17</f>
        <v>10389.545454545454</v>
      </c>
      <c r="AT17" s="27"/>
      <c r="AU17" s="27"/>
      <c r="AV17" s="27">
        <f>'[3]План производства'!AH94</f>
        <v>1660</v>
      </c>
      <c r="AW17" s="27"/>
      <c r="AX17" s="27"/>
      <c r="AY17" s="27">
        <f>'[3]План производства'!AI94</f>
        <v>1500</v>
      </c>
      <c r="AZ17" s="27"/>
      <c r="BA17" s="27"/>
      <c r="BB17" s="27">
        <f>'[3]План производства'!AJ94</f>
        <v>1500</v>
      </c>
      <c r="BC17" s="27"/>
      <c r="BD17" s="27"/>
      <c r="BE17" s="27">
        <f>AV17+AY17+BB17</f>
        <v>4660</v>
      </c>
      <c r="BF17" s="27"/>
      <c r="BG17" s="27"/>
      <c r="BH17" s="27">
        <f>AP17+BE17</f>
        <v>9359.545454545454</v>
      </c>
      <c r="BI17" s="27"/>
      <c r="BJ17" s="27"/>
      <c r="BK17" s="27">
        <f>AS17+BE17</f>
        <v>15049.545454545454</v>
      </c>
      <c r="BL17" s="27"/>
      <c r="BM17" s="27"/>
      <c r="BN17" s="27">
        <f>10262.539-BN9-BN11-BN12-BN15-BN16</f>
        <v>1587.1540000000009</v>
      </c>
      <c r="BO17" s="27">
        <f t="shared" si="8"/>
        <v>737.15400000000091</v>
      </c>
      <c r="BP17" s="27">
        <f t="shared" si="9"/>
        <v>86.724000000000103</v>
      </c>
      <c r="BQ17" s="28">
        <f>1259.9</f>
        <v>1259.9000000000001</v>
      </c>
    </row>
    <row r="18" spans="1:69" s="20" customFormat="1" ht="12.75" customHeight="1" x14ac:dyDescent="0.2">
      <c r="A18" s="31" t="s">
        <v>42</v>
      </c>
      <c r="B18" s="31" t="s">
        <v>43</v>
      </c>
      <c r="C18" s="32" t="s">
        <v>44</v>
      </c>
      <c r="D18" s="33">
        <f>D19+D183</f>
        <v>7580.0243094008511</v>
      </c>
      <c r="E18" s="33">
        <f>E19+E183</f>
        <v>3480.8986516683931</v>
      </c>
      <c r="F18" s="33">
        <f>D18+E18</f>
        <v>11060.922961069244</v>
      </c>
      <c r="G18" s="33">
        <f>G19+G183</f>
        <v>6498.2063291169879</v>
      </c>
      <c r="H18" s="33">
        <f>H19+H183</f>
        <v>3622.692356769041</v>
      </c>
      <c r="I18" s="33">
        <f>G18+H18</f>
        <v>10120.89868588603</v>
      </c>
      <c r="J18" s="33">
        <f>J19+J183</f>
        <v>7939.978474784617</v>
      </c>
      <c r="K18" s="33">
        <f>K19+K183</f>
        <v>3265.391925750288</v>
      </c>
      <c r="L18" s="33">
        <f>J18+K18</f>
        <v>11205.370400534905</v>
      </c>
      <c r="M18" s="33">
        <f t="shared" ref="M18:O21" si="10">D18+G18+J18</f>
        <v>22018.209113302455</v>
      </c>
      <c r="N18" s="33">
        <f t="shared" si="10"/>
        <v>10368.982934187721</v>
      </c>
      <c r="O18" s="33">
        <f t="shared" si="10"/>
        <v>32387.192047490178</v>
      </c>
      <c r="P18" s="33">
        <f>P19+P183</f>
        <v>7115.6528379577276</v>
      </c>
      <c r="Q18" s="33">
        <f>Q19+Q183</f>
        <v>3128.7312619212935</v>
      </c>
      <c r="R18" s="33">
        <f>P18+Q18</f>
        <v>10244.384099879022</v>
      </c>
      <c r="S18" s="33">
        <f>S19+S183</f>
        <v>6746.0697889188978</v>
      </c>
      <c r="T18" s="33">
        <f>T19+T183</f>
        <v>2936.468648400135</v>
      </c>
      <c r="U18" s="33">
        <f>S18+T18</f>
        <v>9682.5384373190318</v>
      </c>
      <c r="V18" s="33">
        <f>V19+V183</f>
        <v>8512.9262857706053</v>
      </c>
      <c r="W18" s="33">
        <f>W19+W183</f>
        <v>2953.7971332921384</v>
      </c>
      <c r="X18" s="33">
        <f>V18+W18</f>
        <v>11466.723419062744</v>
      </c>
      <c r="Y18" s="33">
        <f t="shared" ref="Y18:AA21" si="11">P18+S18+V18</f>
        <v>22374.64891264723</v>
      </c>
      <c r="Z18" s="33">
        <f t="shared" si="11"/>
        <v>9018.9970436135663</v>
      </c>
      <c r="AA18" s="33">
        <f t="shared" si="11"/>
        <v>31393.6459562608</v>
      </c>
      <c r="AB18" s="33">
        <f t="shared" ref="AB18:AD21" si="12">M18+Y18</f>
        <v>44392.858025949681</v>
      </c>
      <c r="AC18" s="33">
        <f t="shared" si="12"/>
        <v>19387.979977801289</v>
      </c>
      <c r="AD18" s="33">
        <f t="shared" si="12"/>
        <v>63780.838003750978</v>
      </c>
      <c r="AE18" s="33">
        <f>AE19+AE183</f>
        <v>9462.5983436662536</v>
      </c>
      <c r="AF18" s="33">
        <f>AF19+AF183</f>
        <v>2901.7023272424735</v>
      </c>
      <c r="AG18" s="33">
        <f>AE18+AF18</f>
        <v>12364.300670908728</v>
      </c>
      <c r="AH18" s="33">
        <f>AH19+AH183</f>
        <v>8231.0994044983563</v>
      </c>
      <c r="AI18" s="33">
        <f>AI19+AI183</f>
        <v>4183.4613624331359</v>
      </c>
      <c r="AJ18" s="33">
        <f>AH18+AI18</f>
        <v>12414.560766931492</v>
      </c>
      <c r="AK18" s="33">
        <f>AK19+AK183</f>
        <v>9366.4983631486666</v>
      </c>
      <c r="AL18" s="33">
        <f>AL19+AL183</f>
        <v>2773.6404961442699</v>
      </c>
      <c r="AM18" s="33">
        <f>AK18+AL18</f>
        <v>12140.138859292936</v>
      </c>
      <c r="AN18" s="33">
        <f t="shared" ref="AN18:AP21" si="13">AE18+AH18+AK18</f>
        <v>27060.196111313278</v>
      </c>
      <c r="AO18" s="33">
        <f t="shared" si="13"/>
        <v>9858.8041858198794</v>
      </c>
      <c r="AP18" s="33">
        <f t="shared" si="13"/>
        <v>36919.000297133156</v>
      </c>
      <c r="AQ18" s="33">
        <f t="shared" ref="AQ18:AS21" si="14">AB18+AN18</f>
        <v>71453.054137262952</v>
      </c>
      <c r="AR18" s="33">
        <f t="shared" si="14"/>
        <v>29246.784163621167</v>
      </c>
      <c r="AS18" s="33">
        <f t="shared" si="14"/>
        <v>100699.83830088413</v>
      </c>
      <c r="AT18" s="33">
        <f>AT19+AT183</f>
        <v>10906.439886269494</v>
      </c>
      <c r="AU18" s="33">
        <f>AU19+AU183</f>
        <v>2089.8117966124037</v>
      </c>
      <c r="AV18" s="33">
        <f>AT18+AU18</f>
        <v>12996.251682881899</v>
      </c>
      <c r="AW18" s="33">
        <f>AW19+AW183</f>
        <v>9714.9852944187023</v>
      </c>
      <c r="AX18" s="33">
        <f>AX19+AX183</f>
        <v>2000.0047183162701</v>
      </c>
      <c r="AY18" s="33">
        <f>AW18+AX18</f>
        <v>11714.990012734972</v>
      </c>
      <c r="AZ18" s="33">
        <f>AZ19+AZ183</f>
        <v>9608.1765589318402</v>
      </c>
      <c r="BA18" s="33">
        <f>BA19+BA183</f>
        <v>2267.5731049806413</v>
      </c>
      <c r="BB18" s="33">
        <f>AZ18+BA18</f>
        <v>11875.749663912482</v>
      </c>
      <c r="BC18" s="33">
        <f t="shared" ref="BC18:BE22" si="15">AT18+AW18+AZ18</f>
        <v>30229.601739620033</v>
      </c>
      <c r="BD18" s="33">
        <f t="shared" si="15"/>
        <v>6357.3896199093151</v>
      </c>
      <c r="BE18" s="33">
        <f t="shared" si="15"/>
        <v>36586.991359529355</v>
      </c>
      <c r="BF18" s="33">
        <f t="shared" ref="BF18:BH22" si="16">AN18+BC18</f>
        <v>57289.797850933312</v>
      </c>
      <c r="BG18" s="33">
        <f t="shared" si="16"/>
        <v>16216.193805729195</v>
      </c>
      <c r="BH18" s="33">
        <f t="shared" si="16"/>
        <v>73505.991656662518</v>
      </c>
      <c r="BI18" s="33">
        <f t="shared" ref="BI18:BK22" si="17">AQ18+BC18</f>
        <v>101682.65587688299</v>
      </c>
      <c r="BJ18" s="33">
        <f t="shared" si="17"/>
        <v>35604.173783530481</v>
      </c>
      <c r="BK18" s="33">
        <f t="shared" si="17"/>
        <v>137286.8296604135</v>
      </c>
      <c r="BL18" s="33">
        <f>BL19+BL183</f>
        <v>6820.1358844969227</v>
      </c>
      <c r="BM18" s="33">
        <f>BM19+BM183</f>
        <v>2432.8059641044183</v>
      </c>
      <c r="BN18" s="33">
        <f>BL18+BM18</f>
        <v>9252.9418486013419</v>
      </c>
      <c r="BO18" s="33">
        <f>BN18-AJ18</f>
        <v>-3161.6189183301503</v>
      </c>
      <c r="BP18" s="33">
        <f t="shared" si="9"/>
        <v>-28.583680850666742</v>
      </c>
      <c r="BQ18" s="19">
        <v>8531.7000000000007</v>
      </c>
    </row>
    <row r="19" spans="1:69" s="20" customFormat="1" ht="12.75" customHeight="1" outlineLevel="1" x14ac:dyDescent="0.2">
      <c r="A19" s="34"/>
      <c r="B19" s="35" t="s">
        <v>45</v>
      </c>
      <c r="C19" s="36" t="s">
        <v>44</v>
      </c>
      <c r="D19" s="37">
        <f>D20+D50+D150+D166+D178+D179+D182</f>
        <v>6122.1575794008513</v>
      </c>
      <c r="E19" s="37">
        <f>E20+E50+E150+E166+E178+E179+E182</f>
        <v>127.30589627118643</v>
      </c>
      <c r="F19" s="37">
        <f>D19+E19</f>
        <v>6249.4634756720379</v>
      </c>
      <c r="G19" s="37">
        <f>G20+G50+G150+G166+G178+G179+G182</f>
        <v>5040.3395991169882</v>
      </c>
      <c r="H19" s="37">
        <f>H20+H50+H150+H166+H178+H179+H182</f>
        <v>103.67861627118643</v>
      </c>
      <c r="I19" s="37">
        <f>G19+H19</f>
        <v>5144.0182153881742</v>
      </c>
      <c r="J19" s="37">
        <f>J20+J50+J150+J166+J178+J179+J182</f>
        <v>6482.1117447846163</v>
      </c>
      <c r="K19" s="37">
        <f>K20+K50+K150+K166+K178+K179+K182</f>
        <v>123.83129627118642</v>
      </c>
      <c r="L19" s="37">
        <f>J19+K19</f>
        <v>6605.9430410558025</v>
      </c>
      <c r="M19" s="37">
        <f t="shared" si="10"/>
        <v>17644.608923302454</v>
      </c>
      <c r="N19" s="37">
        <f t="shared" si="10"/>
        <v>354.81580881355927</v>
      </c>
      <c r="O19" s="37">
        <f t="shared" si="10"/>
        <v>17999.424732116015</v>
      </c>
      <c r="P19" s="37">
        <f>P20+P50+P150+P166+P178+P179+P182</f>
        <v>5657.7861079577278</v>
      </c>
      <c r="Q19" s="37">
        <f>Q20+Q50+Q150+Q166+Q178+Q179+Q182</f>
        <v>152.45855254237287</v>
      </c>
      <c r="R19" s="37">
        <f>P19+Q19</f>
        <v>5810.2446605001005</v>
      </c>
      <c r="S19" s="37">
        <f>S20+S50+S150+S166+S178+S179+S182</f>
        <v>5301.0708289188979</v>
      </c>
      <c r="T19" s="37">
        <f>T20+T50+T150+T166+T178+T179+T182</f>
        <v>131.47541627118645</v>
      </c>
      <c r="U19" s="37">
        <f>S19+T19</f>
        <v>5432.5462451900839</v>
      </c>
      <c r="V19" s="37">
        <f>V20+V50+V150+V166+V178+V179+V182</f>
        <v>7069.1833057706062</v>
      </c>
      <c r="W19" s="37">
        <f>W20+W50+W150+W166+W178+W179+W182</f>
        <v>144.05174440677965</v>
      </c>
      <c r="X19" s="37">
        <f>V19+W19</f>
        <v>7213.2350501773863</v>
      </c>
      <c r="Y19" s="37">
        <f t="shared" si="11"/>
        <v>18028.040242647232</v>
      </c>
      <c r="Z19" s="37">
        <f t="shared" si="11"/>
        <v>427.98571322033899</v>
      </c>
      <c r="AA19" s="37">
        <f t="shared" si="11"/>
        <v>18456.025955867572</v>
      </c>
      <c r="AB19" s="37">
        <f t="shared" si="12"/>
        <v>35672.649165949682</v>
      </c>
      <c r="AC19" s="37">
        <f t="shared" si="12"/>
        <v>782.80152203389821</v>
      </c>
      <c r="AD19" s="37">
        <f t="shared" si="12"/>
        <v>36455.450687983583</v>
      </c>
      <c r="AE19" s="37">
        <f>AE20+AE50+AE150+AE166+AE178+AE179+AE182</f>
        <v>8018.8553636662546</v>
      </c>
      <c r="AF19" s="37">
        <f>AF20+AF50+AF150+AF166+AF178+AF179+AF182</f>
        <v>173.30615254237287</v>
      </c>
      <c r="AG19" s="37">
        <f>AE19+AF19</f>
        <v>8192.1615162086273</v>
      </c>
      <c r="AH19" s="37">
        <f>AH20+AH50+AH150+AH166+AH178+AH179+AH182</f>
        <v>6787.3564244983554</v>
      </c>
      <c r="AI19" s="37">
        <f>AI20+AI50+AI150+AI166+AI178+AI179+AI182</f>
        <v>177.47567254237285</v>
      </c>
      <c r="AJ19" s="37">
        <f>AH19+AI19</f>
        <v>6964.8320970407285</v>
      </c>
      <c r="AK19" s="37">
        <f>AK20+AK50+AK150+AK166+AK178+AK179+AK182</f>
        <v>7922.7553831486666</v>
      </c>
      <c r="AL19" s="37">
        <f>AL20+AL50+AL150+AL166+AL178+AL179+AL182</f>
        <v>175.39091254237286</v>
      </c>
      <c r="AM19" s="37">
        <f>AK19+AL19</f>
        <v>8098.1462956910391</v>
      </c>
      <c r="AN19" s="37">
        <f t="shared" si="13"/>
        <v>22728.967171313278</v>
      </c>
      <c r="AO19" s="37">
        <f t="shared" si="13"/>
        <v>526.17273762711852</v>
      </c>
      <c r="AP19" s="37">
        <f t="shared" si="13"/>
        <v>23255.139908940397</v>
      </c>
      <c r="AQ19" s="37">
        <f t="shared" si="14"/>
        <v>58401.61633726296</v>
      </c>
      <c r="AR19" s="37">
        <f t="shared" si="14"/>
        <v>1308.9742596610167</v>
      </c>
      <c r="AS19" s="37">
        <f t="shared" si="14"/>
        <v>59710.590596923983</v>
      </c>
      <c r="AT19" s="37">
        <f>AT20+AT50+AT150+AT166+AT178+AT179+AT182</f>
        <v>9462.6969062694934</v>
      </c>
      <c r="AU19" s="37">
        <f>AU20+AU50+AU150+AU166+AU178+AU179+AU182</f>
        <v>148.28903254237287</v>
      </c>
      <c r="AV19" s="37">
        <f>AT19+AU19</f>
        <v>9610.9859388118657</v>
      </c>
      <c r="AW19" s="37">
        <f>AW20+AW50+AW150+AW166+AW178+AW179+AW182</f>
        <v>8327.8094944187014</v>
      </c>
      <c r="AX19" s="37">
        <f>AX20+AX50+AX150+AX166+AX178+AX179+AX182</f>
        <v>107.84813627118643</v>
      </c>
      <c r="AY19" s="37">
        <f>AW19+AX19</f>
        <v>8435.6576306898878</v>
      </c>
      <c r="AZ19" s="37">
        <f>AZ20+AZ50+AZ150+AZ166+AZ178+AZ179+AZ182</f>
        <v>8221.0007989318401</v>
      </c>
      <c r="BA19" s="37">
        <f>BA20+BA50+BA150+BA166+BA178+BA179+BA182</f>
        <v>131.54318440677966</v>
      </c>
      <c r="BB19" s="37">
        <f>AZ19+BA19</f>
        <v>8352.543983338619</v>
      </c>
      <c r="BC19" s="37">
        <f t="shared" si="15"/>
        <v>26011.507199620035</v>
      </c>
      <c r="BD19" s="37">
        <f t="shared" si="15"/>
        <v>387.68035322033893</v>
      </c>
      <c r="BE19" s="37">
        <f t="shared" si="15"/>
        <v>26399.187552840373</v>
      </c>
      <c r="BF19" s="37">
        <f t="shared" si="16"/>
        <v>48740.474370933312</v>
      </c>
      <c r="BG19" s="37">
        <f t="shared" si="16"/>
        <v>913.85309084745745</v>
      </c>
      <c r="BH19" s="37">
        <f t="shared" si="16"/>
        <v>49654.327461780769</v>
      </c>
      <c r="BI19" s="37">
        <f t="shared" si="17"/>
        <v>84413.123536882995</v>
      </c>
      <c r="BJ19" s="37">
        <f t="shared" si="17"/>
        <v>1696.6546128813557</v>
      </c>
      <c r="BK19" s="37">
        <f t="shared" si="17"/>
        <v>86109.778149764359</v>
      </c>
      <c r="BL19" s="37">
        <f>BL20+BL50+BL150+BL166+BL178+BL179+BL182</f>
        <v>5376.3929044969227</v>
      </c>
      <c r="BM19" s="37">
        <f>BM20+BM50+BM150+BM166+BM178+BM179+BM182</f>
        <v>282.83100000000002</v>
      </c>
      <c r="BN19" s="37">
        <f>BL19+BM19</f>
        <v>5659.2239044969228</v>
      </c>
      <c r="BO19" s="37">
        <f>BN19-AJ19</f>
        <v>-1305.6081925438057</v>
      </c>
      <c r="BP19" s="37">
        <f t="shared" si="9"/>
        <v>-20.891524490482869</v>
      </c>
      <c r="BQ19" s="19"/>
    </row>
    <row r="20" spans="1:69" s="43" customFormat="1" ht="12.75" outlineLevel="2" collapsed="1" x14ac:dyDescent="0.2">
      <c r="A20" s="38" t="s">
        <v>46</v>
      </c>
      <c r="B20" s="39" t="s">
        <v>47</v>
      </c>
      <c r="C20" s="40" t="s">
        <v>44</v>
      </c>
      <c r="D20" s="41">
        <f>D21+D24+D40</f>
        <v>1234.2683608018865</v>
      </c>
      <c r="E20" s="41"/>
      <c r="F20" s="41">
        <f>D20+E20</f>
        <v>1234.2683608018865</v>
      </c>
      <c r="G20" s="41">
        <f>G21+G24+G40</f>
        <v>1167.5055375839577</v>
      </c>
      <c r="H20" s="41"/>
      <c r="I20" s="41">
        <f>G20+H20</f>
        <v>1167.5055375839577</v>
      </c>
      <c r="J20" s="41">
        <f>J21+J24+J40</f>
        <v>1225.7310341349764</v>
      </c>
      <c r="K20" s="41"/>
      <c r="L20" s="41">
        <f>J20+K20</f>
        <v>1225.7310341349764</v>
      </c>
      <c r="M20" s="41">
        <f t="shared" si="10"/>
        <v>3627.5049325208211</v>
      </c>
      <c r="N20" s="41">
        <f t="shared" si="10"/>
        <v>0</v>
      </c>
      <c r="O20" s="41">
        <f t="shared" si="10"/>
        <v>3627.5049325208211</v>
      </c>
      <c r="P20" s="41">
        <f>P21+P24+P40</f>
        <v>1066.7036563444938</v>
      </c>
      <c r="Q20" s="41"/>
      <c r="R20" s="41">
        <f>P20+Q20</f>
        <v>1066.7036563444938</v>
      </c>
      <c r="S20" s="41">
        <f>S21+S24+S40</f>
        <v>846.83708061724076</v>
      </c>
      <c r="T20" s="41"/>
      <c r="U20" s="41">
        <f>S20+T20</f>
        <v>846.83708061724076</v>
      </c>
      <c r="V20" s="41">
        <f>V21+V24+V40</f>
        <v>1573.5552112383909</v>
      </c>
      <c r="W20" s="41"/>
      <c r="X20" s="41">
        <f>V20+W20</f>
        <v>1573.5552112383909</v>
      </c>
      <c r="Y20" s="41">
        <f t="shared" si="11"/>
        <v>3487.0959482001253</v>
      </c>
      <c r="Z20" s="41">
        <f t="shared" si="11"/>
        <v>0</v>
      </c>
      <c r="AA20" s="41">
        <f t="shared" si="11"/>
        <v>3487.0959482001253</v>
      </c>
      <c r="AB20" s="41">
        <f t="shared" si="12"/>
        <v>7114.6008807209464</v>
      </c>
      <c r="AC20" s="41">
        <f t="shared" si="12"/>
        <v>0</v>
      </c>
      <c r="AD20" s="41">
        <f t="shared" si="12"/>
        <v>7114.6008807209464</v>
      </c>
      <c r="AE20" s="41">
        <f>AE21+AE24+AE40</f>
        <v>1803.6106787867204</v>
      </c>
      <c r="AF20" s="41"/>
      <c r="AG20" s="41">
        <f>AE20+AF20</f>
        <v>1803.6106787867204</v>
      </c>
      <c r="AH20" s="41">
        <v>923.7</v>
      </c>
      <c r="AI20" s="41"/>
      <c r="AJ20" s="41">
        <f>AH20+AI20</f>
        <v>923.7</v>
      </c>
      <c r="AK20" s="41">
        <f>AK21+AK24+AK40</f>
        <v>1877.1619227174833</v>
      </c>
      <c r="AL20" s="41"/>
      <c r="AM20" s="41">
        <f>AK20+AL20</f>
        <v>1877.1619227174833</v>
      </c>
      <c r="AN20" s="41">
        <f t="shared" si="13"/>
        <v>4604.4726015042033</v>
      </c>
      <c r="AO20" s="41">
        <f t="shared" si="13"/>
        <v>0</v>
      </c>
      <c r="AP20" s="41">
        <f t="shared" si="13"/>
        <v>4604.4726015042033</v>
      </c>
      <c r="AQ20" s="41">
        <f t="shared" si="14"/>
        <v>11719.073482225151</v>
      </c>
      <c r="AR20" s="41">
        <f t="shared" si="14"/>
        <v>0</v>
      </c>
      <c r="AS20" s="41">
        <f t="shared" si="14"/>
        <v>11719.073482225151</v>
      </c>
      <c r="AT20" s="41">
        <f>AT21+AT24+AT40</f>
        <v>2040.1817816538992</v>
      </c>
      <c r="AU20" s="41"/>
      <c r="AV20" s="41">
        <f>AT20+AU20</f>
        <v>2040.1817816538992</v>
      </c>
      <c r="AW20" s="41">
        <f>AW21+AW24+AW40</f>
        <v>1881.3882646579555</v>
      </c>
      <c r="AX20" s="41"/>
      <c r="AY20" s="41">
        <f>AW20+AX20</f>
        <v>1881.3882646579555</v>
      </c>
      <c r="AZ20" s="41">
        <f>AZ21+AZ24+AZ40</f>
        <v>1906.6695850323783</v>
      </c>
      <c r="BA20" s="41"/>
      <c r="BB20" s="41">
        <f>AZ20+BA20</f>
        <v>1906.6695850323783</v>
      </c>
      <c r="BC20" s="41">
        <f t="shared" si="15"/>
        <v>5828.2396313442332</v>
      </c>
      <c r="BD20" s="41">
        <f t="shared" si="15"/>
        <v>0</v>
      </c>
      <c r="BE20" s="41">
        <f t="shared" si="15"/>
        <v>5828.2396313442332</v>
      </c>
      <c r="BF20" s="41">
        <f t="shared" si="16"/>
        <v>10432.712232848437</v>
      </c>
      <c r="BG20" s="41">
        <f t="shared" si="16"/>
        <v>0</v>
      </c>
      <c r="BH20" s="41">
        <f t="shared" si="16"/>
        <v>10432.712232848437</v>
      </c>
      <c r="BI20" s="41">
        <f t="shared" si="17"/>
        <v>17547.313113569384</v>
      </c>
      <c r="BJ20" s="41">
        <f t="shared" si="17"/>
        <v>0</v>
      </c>
      <c r="BK20" s="41">
        <f t="shared" si="17"/>
        <v>17547.313113569384</v>
      </c>
      <c r="BL20" s="41">
        <f>636.323+0.842+9.715</f>
        <v>646.88</v>
      </c>
      <c r="BM20" s="41"/>
      <c r="BN20" s="41">
        <f>BL20+BM20</f>
        <v>646.88</v>
      </c>
      <c r="BO20" s="41">
        <f>BN20-AJ20</f>
        <v>-276.82000000000005</v>
      </c>
      <c r="BP20" s="41">
        <f t="shared" si="9"/>
        <v>-22.427861621613154</v>
      </c>
      <c r="BQ20" s="42"/>
    </row>
    <row r="21" spans="1:69" s="49" customFormat="1" ht="12.75" hidden="1" outlineLevel="3" x14ac:dyDescent="0.2">
      <c r="A21" s="44" t="s">
        <v>49</v>
      </c>
      <c r="B21" s="45" t="s">
        <v>50</v>
      </c>
      <c r="C21" s="46" t="s">
        <v>44</v>
      </c>
      <c r="D21" s="47">
        <f>'[3]Калькуляции СЖБ'!C463+'[3]Калькуляции СЖБ'!C466</f>
        <v>20.679479831290887</v>
      </c>
      <c r="E21" s="47"/>
      <c r="F21" s="47">
        <f>D21+E21</f>
        <v>20.679479831290887</v>
      </c>
      <c r="G21" s="47">
        <f>'[3]Калькуляции СЖБ'!F463+'[3]Калькуляции СЖБ'!F466</f>
        <v>21.194467567856801</v>
      </c>
      <c r="H21" s="47"/>
      <c r="I21" s="47">
        <f>G21+H21</f>
        <v>21.194467567856801</v>
      </c>
      <c r="J21" s="47">
        <f>'[3]Калькуляции СЖБ'!I463+'[3]Калькуляции СЖБ'!I466</f>
        <v>31.706768492381233</v>
      </c>
      <c r="K21" s="47"/>
      <c r="L21" s="47">
        <f>J21+K21</f>
        <v>31.706768492381233</v>
      </c>
      <c r="M21" s="47">
        <f t="shared" si="10"/>
        <v>73.580715891528925</v>
      </c>
      <c r="N21" s="47">
        <f t="shared" si="10"/>
        <v>0</v>
      </c>
      <c r="O21" s="47">
        <f t="shared" si="10"/>
        <v>73.580715891528925</v>
      </c>
      <c r="P21" s="47">
        <f>'[3]Калькуляции СЖБ'!O463+'[3]Калькуляции СЖБ'!O466</f>
        <v>30.185555639036693</v>
      </c>
      <c r="Q21" s="47"/>
      <c r="R21" s="47">
        <f>P21+Q21</f>
        <v>30.185555639036693</v>
      </c>
      <c r="S21" s="47">
        <f>'[3]Калькуляции СЖБ'!R463+'[3]Калькуляции СЖБ'!R466</f>
        <v>33.438555139123707</v>
      </c>
      <c r="T21" s="47"/>
      <c r="U21" s="47">
        <f>S21+T21</f>
        <v>33.438555139123707</v>
      </c>
      <c r="V21" s="47">
        <f>'[3]Калькуляции СЖБ'!U463+'[3]Калькуляции СЖБ'!U466</f>
        <v>37.246971588802573</v>
      </c>
      <c r="W21" s="47"/>
      <c r="X21" s="47">
        <f>V21+W21</f>
        <v>37.246971588802573</v>
      </c>
      <c r="Y21" s="47">
        <f t="shared" si="11"/>
        <v>100.87108236696298</v>
      </c>
      <c r="Z21" s="47">
        <f t="shared" si="11"/>
        <v>0</v>
      </c>
      <c r="AA21" s="47">
        <f t="shared" si="11"/>
        <v>100.87108236696298</v>
      </c>
      <c r="AB21" s="47">
        <f t="shared" si="12"/>
        <v>174.45179825849192</v>
      </c>
      <c r="AC21" s="47">
        <f t="shared" si="12"/>
        <v>0</v>
      </c>
      <c r="AD21" s="47">
        <f t="shared" si="12"/>
        <v>174.45179825849192</v>
      </c>
      <c r="AE21" s="47">
        <f>'[3]Калькуляции СЖБ'!AD463+'[3]Калькуляции СЖБ'!AD466</f>
        <v>40.922908861583096</v>
      </c>
      <c r="AF21" s="47"/>
      <c r="AG21" s="47">
        <f>AE21+AF21</f>
        <v>40.922908861583096</v>
      </c>
      <c r="AH21" s="47">
        <f>'[3]Калькуляции СЖБ'!AG463+'[3]Калькуляции СЖБ'!AG466</f>
        <v>42.672507587679661</v>
      </c>
      <c r="AI21" s="47"/>
      <c r="AJ21" s="47">
        <f>AH21+AI21</f>
        <v>42.672507587679661</v>
      </c>
      <c r="AK21" s="47">
        <f>'[3]Калькуляции СЖБ'!AJ463+'[3]Калькуляции СЖБ'!AJ466</f>
        <v>14.719932612544396</v>
      </c>
      <c r="AL21" s="47"/>
      <c r="AM21" s="47">
        <f>AK21+AL21</f>
        <v>14.719932612544396</v>
      </c>
      <c r="AN21" s="47">
        <f t="shared" si="13"/>
        <v>98.315349061807154</v>
      </c>
      <c r="AO21" s="47">
        <f t="shared" si="13"/>
        <v>0</v>
      </c>
      <c r="AP21" s="47">
        <f t="shared" si="13"/>
        <v>98.315349061807154</v>
      </c>
      <c r="AQ21" s="47">
        <f t="shared" si="14"/>
        <v>272.76714732029905</v>
      </c>
      <c r="AR21" s="47">
        <f t="shared" si="14"/>
        <v>0</v>
      </c>
      <c r="AS21" s="47">
        <f t="shared" si="14"/>
        <v>272.76714732029905</v>
      </c>
      <c r="AT21" s="47">
        <f>'[3]Калькуляции СЖБ'!AS463+'[3]Калькуляции СЖБ'!AS466</f>
        <v>29.477849417996346</v>
      </c>
      <c r="AU21" s="47"/>
      <c r="AV21" s="47">
        <f>AT21+AU21</f>
        <v>29.477849417996346</v>
      </c>
      <c r="AW21" s="47">
        <f>'[3]Калькуляции СЖБ'!AV463+'[3]Калькуляции СЖБ'!AV466</f>
        <v>27.689072987473672</v>
      </c>
      <c r="AX21" s="47"/>
      <c r="AY21" s="47">
        <f>AW21+AX21</f>
        <v>27.689072987473672</v>
      </c>
      <c r="AZ21" s="47">
        <f>'[3]Калькуляции СЖБ'!AY463+'[3]Калькуляции СЖБ'!AY466</f>
        <v>27.968646354148891</v>
      </c>
      <c r="BA21" s="47"/>
      <c r="BB21" s="47">
        <f>AZ21+BA21</f>
        <v>27.968646354148891</v>
      </c>
      <c r="BC21" s="47">
        <f t="shared" si="15"/>
        <v>85.135568759618906</v>
      </c>
      <c r="BD21" s="47">
        <f t="shared" si="15"/>
        <v>0</v>
      </c>
      <c r="BE21" s="47">
        <f t="shared" si="15"/>
        <v>85.135568759618906</v>
      </c>
      <c r="BF21" s="47">
        <f t="shared" si="16"/>
        <v>183.45091782142606</v>
      </c>
      <c r="BG21" s="47">
        <f t="shared" si="16"/>
        <v>0</v>
      </c>
      <c r="BH21" s="47">
        <f t="shared" si="16"/>
        <v>183.45091782142606</v>
      </c>
      <c r="BI21" s="47">
        <f t="shared" si="17"/>
        <v>357.90271607991792</v>
      </c>
      <c r="BJ21" s="47">
        <f t="shared" si="17"/>
        <v>0</v>
      </c>
      <c r="BK21" s="47">
        <f t="shared" si="17"/>
        <v>357.90271607991792</v>
      </c>
      <c r="BL21" s="47">
        <f>BL22*BL23/1000</f>
        <v>8.1163118810033534</v>
      </c>
      <c r="BM21" s="47"/>
      <c r="BN21" s="47">
        <f>BL21+BM21</f>
        <v>8.1163118810033534</v>
      </c>
      <c r="BO21" s="41">
        <f t="shared" ref="BO21:BO84" si="18">BN21-AJ21</f>
        <v>-34.556195706676306</v>
      </c>
      <c r="BP21" s="47">
        <f t="shared" si="9"/>
        <v>-167.10379559155083</v>
      </c>
      <c r="BQ21" s="48"/>
    </row>
    <row r="22" spans="1:69" s="43" customFormat="1" ht="12.75" hidden="1" outlineLevel="5" x14ac:dyDescent="0.2">
      <c r="A22" s="50"/>
      <c r="B22" s="51" t="s">
        <v>51</v>
      </c>
      <c r="C22" s="52" t="s">
        <v>52</v>
      </c>
      <c r="D22" s="53">
        <f>+'[3]Калькуляции СЖБ'!C464+'[3]Калькуляции СЖБ'!C467</f>
        <v>0.69775227736887602</v>
      </c>
      <c r="E22" s="53"/>
      <c r="F22" s="53">
        <f>(D22+E22)+0</f>
        <v>0.69775227736887602</v>
      </c>
      <c r="G22" s="53">
        <f>+'[3]Калькуляции СЖБ'!F464+'[3]Калькуляции СЖБ'!F467</f>
        <v>0.71491501326124618</v>
      </c>
      <c r="H22" s="53"/>
      <c r="I22" s="53">
        <f>(G22+H22)+0</f>
        <v>0.71491501326124618</v>
      </c>
      <c r="J22" s="53">
        <f>+'[3]Калькуляции СЖБ'!I464+'[3]Калькуляции СЖБ'!I467</f>
        <v>1.0690684162133888</v>
      </c>
      <c r="K22" s="53"/>
      <c r="L22" s="53">
        <f>(J22+K22)+0</f>
        <v>1.0690684162133888</v>
      </c>
      <c r="M22" s="53">
        <f>(D22+G22+J22)+0</f>
        <v>2.4817357068435109</v>
      </c>
      <c r="N22" s="53">
        <f>(E22+H22+K22)+0</f>
        <v>0</v>
      </c>
      <c r="O22" s="53">
        <f>(F22+I22+L22)+0</f>
        <v>2.4817357068435109</v>
      </c>
      <c r="P22" s="53">
        <f>+'[3]Калькуляции СЖБ'!O464+'[3]Калькуляции СЖБ'!O467</f>
        <v>0.92541651467623431</v>
      </c>
      <c r="Q22" s="53"/>
      <c r="R22" s="53">
        <f>(P22+Q22)+0</f>
        <v>0.92541651467623431</v>
      </c>
      <c r="S22" s="53">
        <f>+'[3]Калькуляции СЖБ'!R464+'[3]Калькуляции СЖБ'!R467</f>
        <v>1.024752115246488</v>
      </c>
      <c r="T22" s="53"/>
      <c r="U22" s="53">
        <f>(S22+T22)+0</f>
        <v>1.024752115246488</v>
      </c>
      <c r="V22" s="53">
        <f>+'[3]Калькуляции СЖБ'!U464+'[3]Калькуляции СЖБ'!U467</f>
        <v>1.1420473260266686</v>
      </c>
      <c r="W22" s="53"/>
      <c r="X22" s="53">
        <f>(V22+W22)+0</f>
        <v>1.1420473260266686</v>
      </c>
      <c r="Y22" s="53">
        <f>(P22+S22+V22)+0</f>
        <v>3.0922159559493911</v>
      </c>
      <c r="Z22" s="53">
        <f>(Q22+T22+W22)+0</f>
        <v>0</v>
      </c>
      <c r="AA22" s="53">
        <f>(R22+U22+X22)+0</f>
        <v>3.0922159559493911</v>
      </c>
      <c r="AB22" s="53">
        <f>(M22+Y22)+0</f>
        <v>5.5739516627929024</v>
      </c>
      <c r="AC22" s="53">
        <f>(N22+Z22)+0</f>
        <v>0</v>
      </c>
      <c r="AD22" s="53">
        <f>(O22+AA22)+0</f>
        <v>5.5739516627929024</v>
      </c>
      <c r="AE22" s="53">
        <f>+'[3]Калькуляции СЖБ'!AD464+'[3]Калькуляции СЖБ'!AD467</f>
        <v>1.2552623178540123</v>
      </c>
      <c r="AF22" s="53"/>
      <c r="AG22" s="53">
        <f>(AE22+AF22)+0</f>
        <v>1.2552623178540123</v>
      </c>
      <c r="AH22" s="53">
        <f>+'[3]Калькуляции СЖБ'!AG464+'[3]Калькуляции СЖБ'!AG467</f>
        <v>1.3091481137142671</v>
      </c>
      <c r="AI22" s="53"/>
      <c r="AJ22" s="53">
        <f>(AH22+AI22)+0</f>
        <v>1.3091481137142671</v>
      </c>
      <c r="AK22" s="53">
        <f>+'[3]Калькуляции СЖБ'!AJ464+'[3]Калькуляции СЖБ'!AJ467</f>
        <v>0.45335840270410521</v>
      </c>
      <c r="AL22" s="53"/>
      <c r="AM22" s="53">
        <f>(AK22+AL22)+0</f>
        <v>0.45335840270410521</v>
      </c>
      <c r="AN22" s="53">
        <f>(AE22+AH22+AK22)+0</f>
        <v>3.0177688342723847</v>
      </c>
      <c r="AO22" s="53">
        <f>(AF22+AI22+AL22)+0</f>
        <v>0</v>
      </c>
      <c r="AP22" s="53">
        <f>(AG22+AJ22+AM22)+0</f>
        <v>3.0177688342723847</v>
      </c>
      <c r="AQ22" s="53">
        <f>(AB22+AN22)+0</f>
        <v>8.5917204970652872</v>
      </c>
      <c r="AR22" s="53">
        <f>(AC22+AO22)+0</f>
        <v>0</v>
      </c>
      <c r="AS22" s="53">
        <f>(AD22+AP22)+0</f>
        <v>8.5917204970652872</v>
      </c>
      <c r="AT22" s="53">
        <f>+'[3]Калькуляции СЖБ'!AS464+'[3]Калькуляции СЖБ'!AS467</f>
        <v>0.90561106827161097</v>
      </c>
      <c r="AU22" s="53"/>
      <c r="AV22" s="53">
        <f>(AT22+AU22)+0</f>
        <v>0.90561106827161097</v>
      </c>
      <c r="AW22" s="53">
        <f>+'[3]Калькуляции СЖБ'!AV464+'[3]Калькуляции СЖБ'!AV467</f>
        <v>0.85051864042683878</v>
      </c>
      <c r="AX22" s="53"/>
      <c r="AY22" s="53">
        <f>(AW22+AX22)+0</f>
        <v>0.85051864042683878</v>
      </c>
      <c r="AZ22" s="53">
        <f>+'[3]Калькуляции СЖБ'!AY464+'[3]Калькуляции СЖБ'!AY467</f>
        <v>0.85912920531804415</v>
      </c>
      <c r="BA22" s="53"/>
      <c r="BB22" s="53">
        <f>(AZ22+BA22)+0</f>
        <v>0.85912920531804415</v>
      </c>
      <c r="BC22" s="53">
        <f t="shared" si="15"/>
        <v>2.6152589140164939</v>
      </c>
      <c r="BD22" s="53">
        <f t="shared" si="15"/>
        <v>0</v>
      </c>
      <c r="BE22" s="53">
        <f t="shared" si="15"/>
        <v>2.6152589140164939</v>
      </c>
      <c r="BF22" s="53">
        <f t="shared" si="16"/>
        <v>5.6330277482888782</v>
      </c>
      <c r="BG22" s="53">
        <f t="shared" si="16"/>
        <v>0</v>
      </c>
      <c r="BH22" s="53">
        <f t="shared" si="16"/>
        <v>5.6330277482888782</v>
      </c>
      <c r="BI22" s="53">
        <f t="shared" si="17"/>
        <v>11.206979411081781</v>
      </c>
      <c r="BJ22" s="53">
        <f t="shared" si="17"/>
        <v>0</v>
      </c>
      <c r="BK22" s="53">
        <f t="shared" si="17"/>
        <v>11.206979411081781</v>
      </c>
      <c r="BL22" s="53">
        <v>0.249</v>
      </c>
      <c r="BM22" s="53"/>
      <c r="BN22" s="53">
        <f>(BL22+BM22)+0</f>
        <v>0.249</v>
      </c>
      <c r="BO22" s="41">
        <f t="shared" si="18"/>
        <v>-1.0601481137142672</v>
      </c>
      <c r="BP22" s="53">
        <f t="shared" si="9"/>
        <v>-151.93760709917478</v>
      </c>
      <c r="BQ22" s="54"/>
    </row>
    <row r="23" spans="1:69" s="43" customFormat="1" ht="12.75" hidden="1" outlineLevel="5" x14ac:dyDescent="0.2">
      <c r="A23" s="50"/>
      <c r="B23" s="55" t="s">
        <v>53</v>
      </c>
      <c r="C23" s="56" t="s">
        <v>54</v>
      </c>
      <c r="D23" s="53">
        <f>IF(D22=0,,D21/D22*1000)</f>
        <v>29637.280309955055</v>
      </c>
      <c r="E23" s="53"/>
      <c r="F23" s="53">
        <f>IF(F22=0,,F21/F22*1000)</f>
        <v>29637.280309955055</v>
      </c>
      <c r="G23" s="53">
        <f>IF(G22=0,,G21/G22*1000)</f>
        <v>29646.135798958054</v>
      </c>
      <c r="H23" s="53"/>
      <c r="I23" s="53">
        <f>IF(I22=0,,I21/I22*1000)</f>
        <v>29646.135798958054</v>
      </c>
      <c r="J23" s="53">
        <f>IF(J22=0,,J21/J22*1000)</f>
        <v>29658.315605923282</v>
      </c>
      <c r="K23" s="53"/>
      <c r="L23" s="53">
        <f>IF(L22=0,,L21/L22*1000)</f>
        <v>29658.315605923282</v>
      </c>
      <c r="M23" s="53">
        <f>IF(M22=0,,M21/M22*1000)</f>
        <v>29648.892784443728</v>
      </c>
      <c r="N23" s="53">
        <f>IF(N22=0,,N21/N22*1000)</f>
        <v>0</v>
      </c>
      <c r="O23" s="53">
        <f>IF(O22=0,,O21/O22*1000)</f>
        <v>29648.892784443728</v>
      </c>
      <c r="P23" s="53">
        <f>IF(P22=0,,P21/P22*1000)</f>
        <v>32618.345534494154</v>
      </c>
      <c r="Q23" s="53"/>
      <c r="R23" s="53">
        <f>IF(R22=0,,R21/R22*1000)</f>
        <v>32618.345534494154</v>
      </c>
      <c r="S23" s="53">
        <f>IF(S22=0,,S21/S22*1000)</f>
        <v>32630.872033946071</v>
      </c>
      <c r="T23" s="53"/>
      <c r="U23" s="53">
        <f>IF(U22=0,,U21/U22*1000)</f>
        <v>32630.872033946071</v>
      </c>
      <c r="V23" s="53">
        <f>IF(V22=0,,V21/V22*1000)</f>
        <v>32614.210234517719</v>
      </c>
      <c r="W23" s="53"/>
      <c r="X23" s="53">
        <f>IF(X22=0,,X21/X22*1000)</f>
        <v>32614.210234517719</v>
      </c>
      <c r="Y23" s="53">
        <f t="shared" ref="Y23:AD23" si="19">IF(Y22=0,,Y21/Y22*1000)</f>
        <v>32620.969493701778</v>
      </c>
      <c r="Z23" s="53">
        <f t="shared" si="19"/>
        <v>0</v>
      </c>
      <c r="AA23" s="53">
        <f t="shared" si="19"/>
        <v>32620.969493701778</v>
      </c>
      <c r="AB23" s="53">
        <f t="shared" si="19"/>
        <v>31297.687675152985</v>
      </c>
      <c r="AC23" s="53">
        <f t="shared" si="19"/>
        <v>0</v>
      </c>
      <c r="AD23" s="53">
        <f t="shared" si="19"/>
        <v>31297.687675152985</v>
      </c>
      <c r="AE23" s="53">
        <f>IF(AE22=0,,AE21/AE22*1000)</f>
        <v>32601.081287570723</v>
      </c>
      <c r="AF23" s="53"/>
      <c r="AG23" s="53">
        <f>IF(AG22=0,,AG21/AG22*1000)</f>
        <v>32601.081287570723</v>
      </c>
      <c r="AH23" s="53">
        <f>IF(AH22=0,,AH21/AH22*1000)</f>
        <v>32595.630044190173</v>
      </c>
      <c r="AI23" s="53"/>
      <c r="AJ23" s="53">
        <f>IF(AJ22=0,,AJ21/AJ22*1000)</f>
        <v>32595.630044190173</v>
      </c>
      <c r="AK23" s="53">
        <f>IF(AK22=0,,AK21/AK22*1000)</f>
        <v>32468.644067796617</v>
      </c>
      <c r="AL23" s="53"/>
      <c r="AM23" s="53">
        <f>IF(AM22=0,,AM21/AM22*1000)</f>
        <v>32468.644067796617</v>
      </c>
      <c r="AN23" s="53">
        <f t="shared" ref="AN23:AS23" si="20">IF(AN22=0,,AN21/AN22*1000)</f>
        <v>32578.820466714773</v>
      </c>
      <c r="AO23" s="53">
        <f t="shared" si="20"/>
        <v>0</v>
      </c>
      <c r="AP23" s="53">
        <f t="shared" si="20"/>
        <v>32578.820466714773</v>
      </c>
      <c r="AQ23" s="53">
        <f t="shared" si="20"/>
        <v>31747.674684420814</v>
      </c>
      <c r="AR23" s="53">
        <f t="shared" si="20"/>
        <v>0</v>
      </c>
      <c r="AS23" s="53">
        <f t="shared" si="20"/>
        <v>31747.674684420814</v>
      </c>
      <c r="AT23" s="53">
        <f>IF(AT22=0,,AT21/AT22*1000)</f>
        <v>32550.230944345465</v>
      </c>
      <c r="AU23" s="53"/>
      <c r="AV23" s="53">
        <f>IF(AV22=0,,AV21/AV22*1000)</f>
        <v>32550.230944345465</v>
      </c>
      <c r="AW23" s="53">
        <f>IF(AW22=0,,AW21/AW22*1000)</f>
        <v>32555.515742227257</v>
      </c>
      <c r="AX23" s="53"/>
      <c r="AY23" s="53">
        <f>IF(AY22=0,,AY21/AY22*1000)</f>
        <v>32555.515742227257</v>
      </c>
      <c r="AZ23" s="53">
        <f>IF(AZ22=0,,AZ21/AZ22*1000)</f>
        <v>32554.645076691435</v>
      </c>
      <c r="BA23" s="53"/>
      <c r="BB23" s="53">
        <f>IF(BB22=0,,BB21/BB22*1000)</f>
        <v>32554.645076691435</v>
      </c>
      <c r="BC23" s="53">
        <f t="shared" ref="BC23:BK23" si="21">IF(BC22=0,,BC21/BC22*1000)</f>
        <v>32553.399704837779</v>
      </c>
      <c r="BD23" s="53">
        <f t="shared" si="21"/>
        <v>0</v>
      </c>
      <c r="BE23" s="53">
        <f t="shared" si="21"/>
        <v>32553.399704837779</v>
      </c>
      <c r="BF23" s="53">
        <f t="shared" si="21"/>
        <v>32567.018310384177</v>
      </c>
      <c r="BG23" s="53">
        <f t="shared" si="21"/>
        <v>0</v>
      </c>
      <c r="BH23" s="53">
        <f t="shared" si="21"/>
        <v>32567.018310384177</v>
      </c>
      <c r="BI23" s="53">
        <f t="shared" si="21"/>
        <v>31935.698545677125</v>
      </c>
      <c r="BJ23" s="53">
        <f t="shared" si="21"/>
        <v>0</v>
      </c>
      <c r="BK23" s="53">
        <f t="shared" si="21"/>
        <v>31935.698545677125</v>
      </c>
      <c r="BL23" s="53">
        <f>AH23</f>
        <v>32595.630044190173</v>
      </c>
      <c r="BM23" s="53"/>
      <c r="BN23" s="53">
        <f>IF(BN22=0,,BN21/BN22*1000)</f>
        <v>32595.630044190173</v>
      </c>
      <c r="BO23" s="41">
        <f t="shared" si="18"/>
        <v>0</v>
      </c>
      <c r="BP23" s="53">
        <f t="shared" si="9"/>
        <v>0</v>
      </c>
      <c r="BQ23" s="54"/>
    </row>
    <row r="24" spans="1:69" s="42" customFormat="1" ht="12.75" hidden="1" outlineLevel="3" x14ac:dyDescent="0.2">
      <c r="A24" s="44" t="s">
        <v>55</v>
      </c>
      <c r="B24" s="45" t="s">
        <v>56</v>
      </c>
      <c r="C24" s="46"/>
      <c r="D24" s="57">
        <f>SUMIF($C$25:$C$39,"т. руб.",D$25:D$39)</f>
        <v>294.92206510838236</v>
      </c>
      <c r="E24" s="57"/>
      <c r="F24" s="57">
        <f>D24+E24</f>
        <v>294.92206510838236</v>
      </c>
      <c r="G24" s="57">
        <f>SUMIF($C$25:$C$39,"т. руб.",G$25:G$39)</f>
        <v>176.11307490991575</v>
      </c>
      <c r="H24" s="57"/>
      <c r="I24" s="57">
        <f>G24+H24</f>
        <v>176.11307490991575</v>
      </c>
      <c r="J24" s="57">
        <f>SUMIF($C$25:$C$39,"т. руб.",J$25:J$39)</f>
        <v>64.637952688530405</v>
      </c>
      <c r="K24" s="57"/>
      <c r="L24" s="57">
        <f>J24+K24</f>
        <v>64.637952688530405</v>
      </c>
      <c r="M24" s="57">
        <f t="shared" ref="M24:O26" si="22">D24+G24+J24</f>
        <v>535.67309270682847</v>
      </c>
      <c r="N24" s="57">
        <f t="shared" si="22"/>
        <v>0</v>
      </c>
      <c r="O24" s="57">
        <f t="shared" si="22"/>
        <v>535.67309270682847</v>
      </c>
      <c r="P24" s="57">
        <f>SUMIF($C$25:$C$39,"т. руб.",P$25:P$39)</f>
        <v>20.765194960993906</v>
      </c>
      <c r="Q24" s="57"/>
      <c r="R24" s="57">
        <f>P24+Q24</f>
        <v>20.765194960993906</v>
      </c>
      <c r="S24" s="57">
        <f>SUMIF($C$25:$C$39,"т. руб.",S$25:S$39)</f>
        <v>23.368487676867801</v>
      </c>
      <c r="T24" s="57"/>
      <c r="U24" s="57">
        <f>S24+T24</f>
        <v>23.368487676867801</v>
      </c>
      <c r="V24" s="57">
        <f>SUMIF($C$25:$C$39,"т. руб.",V$25:V$39)</f>
        <v>23.965024430054591</v>
      </c>
      <c r="W24" s="57"/>
      <c r="X24" s="57">
        <f>V24+W24</f>
        <v>23.965024430054591</v>
      </c>
      <c r="Y24" s="57">
        <f>P24+S24+V24</f>
        <v>68.098707067916308</v>
      </c>
      <c r="Z24" s="57"/>
      <c r="AA24" s="57">
        <f>Y24+Z24</f>
        <v>68.098707067916308</v>
      </c>
      <c r="AB24" s="57">
        <f t="shared" ref="AB24:AD26" si="23">M24+Y24</f>
        <v>603.77179977474475</v>
      </c>
      <c r="AC24" s="57">
        <f t="shared" si="23"/>
        <v>0</v>
      </c>
      <c r="AD24" s="57">
        <f t="shared" si="23"/>
        <v>603.77179977474475</v>
      </c>
      <c r="AE24" s="57">
        <f>SUMIF($C$25:$C$39,"т. руб.",AE$25:AE$39)</f>
        <v>24.621686762389224</v>
      </c>
      <c r="AF24" s="57"/>
      <c r="AG24" s="57">
        <f>AE24+AF24</f>
        <v>24.621686762389224</v>
      </c>
      <c r="AH24" s="57">
        <f>SUMIF($C$25:$C$39,"т. руб.",AH$25:AH$39)</f>
        <v>25.317300928193799</v>
      </c>
      <c r="AI24" s="57"/>
      <c r="AJ24" s="57">
        <f>AH24+AI24</f>
        <v>25.317300928193799</v>
      </c>
      <c r="AK24" s="57">
        <f>SUMIF($C$25:$C$39,"т. руб.",AK$25:AK$39)</f>
        <v>100.02808170048233</v>
      </c>
      <c r="AL24" s="57"/>
      <c r="AM24" s="57">
        <f>AK24+AL24</f>
        <v>100.02808170048233</v>
      </c>
      <c r="AN24" s="57">
        <f t="shared" ref="AN24:AP26" si="24">AE24+AH24+AK24</f>
        <v>149.96706939106537</v>
      </c>
      <c r="AO24" s="57">
        <f t="shared" si="24"/>
        <v>0</v>
      </c>
      <c r="AP24" s="57">
        <f t="shared" si="24"/>
        <v>149.96706939106537</v>
      </c>
      <c r="AQ24" s="57">
        <f t="shared" ref="AQ24:AS26" si="25">AB24+AN24</f>
        <v>753.73886916581012</v>
      </c>
      <c r="AR24" s="57">
        <f t="shared" si="25"/>
        <v>0</v>
      </c>
      <c r="AS24" s="57">
        <f t="shared" si="25"/>
        <v>753.73886916581012</v>
      </c>
      <c r="AT24" s="57">
        <f>SUMIF($C$25:$C$39,"т. руб.",AT$25:AT$39)</f>
        <v>134.88820859324332</v>
      </c>
      <c r="AU24" s="57"/>
      <c r="AV24" s="57">
        <f>AT24+AU24</f>
        <v>134.88820859324332</v>
      </c>
      <c r="AW24" s="57">
        <f>SUMIF($C$25:$C$39,"т. руб.",AW$25:AW$39)</f>
        <v>157.99857843959629</v>
      </c>
      <c r="AX24" s="57"/>
      <c r="AY24" s="57">
        <f>AW24+AX24</f>
        <v>157.99857843959629</v>
      </c>
      <c r="AZ24" s="57">
        <f>SUMIF($C$25:$C$39,"т. руб.",AZ$25:AZ$39)</f>
        <v>182.53714150454746</v>
      </c>
      <c r="BA24" s="57"/>
      <c r="BB24" s="57">
        <f>AZ24+BA24</f>
        <v>182.53714150454746</v>
      </c>
      <c r="BC24" s="57">
        <f t="shared" ref="BC24:BE26" si="26">AT24+AW24+AZ24</f>
        <v>475.42392853738704</v>
      </c>
      <c r="BD24" s="57">
        <f t="shared" si="26"/>
        <v>0</v>
      </c>
      <c r="BE24" s="57">
        <f t="shared" si="26"/>
        <v>475.42392853738704</v>
      </c>
      <c r="BF24" s="57">
        <f t="shared" ref="BF24:BH26" si="27">AN24+BC24</f>
        <v>625.39099792845241</v>
      </c>
      <c r="BG24" s="57">
        <f t="shared" si="27"/>
        <v>0</v>
      </c>
      <c r="BH24" s="57">
        <f t="shared" si="27"/>
        <v>625.39099792845241</v>
      </c>
      <c r="BI24" s="57">
        <f t="shared" ref="BI24:BK26" si="28">AQ24+BC24</f>
        <v>1229.1627977031972</v>
      </c>
      <c r="BJ24" s="57">
        <f t="shared" si="28"/>
        <v>0</v>
      </c>
      <c r="BK24" s="57">
        <f t="shared" si="28"/>
        <v>1229.1627977031972</v>
      </c>
      <c r="BL24" s="57">
        <f>SUMIF($C$25:$C$39,"т. руб.",BL$25:BL$39)</f>
        <v>48.247167906779659</v>
      </c>
      <c r="BM24" s="57"/>
      <c r="BN24" s="57">
        <f>BL24+BM24</f>
        <v>48.247167906779659</v>
      </c>
      <c r="BO24" s="41">
        <f t="shared" si="18"/>
        <v>22.92986697858586</v>
      </c>
      <c r="BP24" s="57">
        <f t="shared" si="9"/>
        <v>7.7748902816611061</v>
      </c>
      <c r="BQ24" s="58"/>
    </row>
    <row r="25" spans="1:69" s="49" customFormat="1" ht="24" hidden="1" outlineLevel="4" x14ac:dyDescent="0.2">
      <c r="A25" s="44"/>
      <c r="B25" s="59" t="s">
        <v>57</v>
      </c>
      <c r="C25" s="46" t="s">
        <v>44</v>
      </c>
      <c r="D25" s="47">
        <f>D26*D27/1000</f>
        <v>17.577295349759737</v>
      </c>
      <c r="E25" s="47"/>
      <c r="F25" s="47">
        <f>D25+E25</f>
        <v>17.577295349759737</v>
      </c>
      <c r="G25" s="47">
        <f>G26*G27/1000</f>
        <v>12.262450668280753</v>
      </c>
      <c r="H25" s="47"/>
      <c r="I25" s="47">
        <f>G25+H25</f>
        <v>12.262450668280753</v>
      </c>
      <c r="J25" s="47">
        <f>J26*J27/1000</f>
        <v>7.5723643780399517</v>
      </c>
      <c r="K25" s="47"/>
      <c r="L25" s="47">
        <f>J25+K25</f>
        <v>7.5723643780399517</v>
      </c>
      <c r="M25" s="47">
        <f t="shared" si="22"/>
        <v>37.412110396080443</v>
      </c>
      <c r="N25" s="47">
        <f t="shared" si="22"/>
        <v>0</v>
      </c>
      <c r="O25" s="47">
        <f t="shared" si="22"/>
        <v>37.412110396080443</v>
      </c>
      <c r="P25" s="47">
        <f>P26*P27/1000</f>
        <v>4.9161498099456713</v>
      </c>
      <c r="Q25" s="47"/>
      <c r="R25" s="47">
        <f>P25+Q25</f>
        <v>4.9161498099456713</v>
      </c>
      <c r="S25" s="47">
        <f>S26*S27/1000</f>
        <v>4.3848231646978979</v>
      </c>
      <c r="T25" s="47"/>
      <c r="U25" s="47">
        <f>S25+T25</f>
        <v>4.3848231646978979</v>
      </c>
      <c r="V25" s="47">
        <f>V26*V27/1000</f>
        <v>5.0253470042446526</v>
      </c>
      <c r="W25" s="47"/>
      <c r="X25" s="47">
        <f>V25+W25</f>
        <v>5.0253470042446526</v>
      </c>
      <c r="Y25" s="47">
        <f t="shared" ref="Y25:AA26" si="29">P25+S25+V25</f>
        <v>14.326319978888222</v>
      </c>
      <c r="Z25" s="47">
        <f t="shared" si="29"/>
        <v>0</v>
      </c>
      <c r="AA25" s="47">
        <f t="shared" si="29"/>
        <v>14.326319978888222</v>
      </c>
      <c r="AB25" s="47">
        <f t="shared" si="23"/>
        <v>51.738430374968665</v>
      </c>
      <c r="AC25" s="47">
        <f t="shared" si="23"/>
        <v>0</v>
      </c>
      <c r="AD25" s="47">
        <f t="shared" si="23"/>
        <v>51.738430374968665</v>
      </c>
      <c r="AE25" s="47">
        <f>AE26*AE27/1000</f>
        <v>5.6380222502193185</v>
      </c>
      <c r="AF25" s="47"/>
      <c r="AG25" s="47">
        <f>AE25+AF25</f>
        <v>5.6380222502193185</v>
      </c>
      <c r="AH25" s="47">
        <f>AH26*AH27/1000</f>
        <v>6.3336364160238947</v>
      </c>
      <c r="AI25" s="47"/>
      <c r="AJ25" s="47">
        <f>AH25+AI25</f>
        <v>6.3336364160238947</v>
      </c>
      <c r="AK25" s="47">
        <f>AK26*AK27/1000</f>
        <v>11.084854704458056</v>
      </c>
      <c r="AL25" s="47"/>
      <c r="AM25" s="47">
        <f>AK25+AL25</f>
        <v>11.084854704458056</v>
      </c>
      <c r="AN25" s="47">
        <f t="shared" si="24"/>
        <v>23.056513370701268</v>
      </c>
      <c r="AO25" s="47">
        <f t="shared" si="24"/>
        <v>0</v>
      </c>
      <c r="AP25" s="47">
        <f t="shared" si="24"/>
        <v>23.056513370701268</v>
      </c>
      <c r="AQ25" s="47">
        <f t="shared" si="25"/>
        <v>74.79494374566994</v>
      </c>
      <c r="AR25" s="47">
        <f t="shared" si="25"/>
        <v>0</v>
      </c>
      <c r="AS25" s="47">
        <f t="shared" si="25"/>
        <v>74.79494374566994</v>
      </c>
      <c r="AT25" s="47">
        <f>AT26*AT27/1000</f>
        <v>11.462359956571115</v>
      </c>
      <c r="AU25" s="47"/>
      <c r="AV25" s="47">
        <f>AT25+AU25</f>
        <v>11.462359956571115</v>
      </c>
      <c r="AW25" s="47">
        <f>AW26*AW27/1000</f>
        <v>11.71477810665977</v>
      </c>
      <c r="AX25" s="47"/>
      <c r="AY25" s="47">
        <f>AW25+AX25</f>
        <v>11.71477810665977</v>
      </c>
      <c r="AZ25" s="47">
        <f>AZ26*AZ27/1000</f>
        <v>13.263428216266696</v>
      </c>
      <c r="BA25" s="47"/>
      <c r="BB25" s="47">
        <f>AZ25+BA25</f>
        <v>13.263428216266696</v>
      </c>
      <c r="BC25" s="47">
        <f t="shared" si="26"/>
        <v>36.440566279497581</v>
      </c>
      <c r="BD25" s="47">
        <f t="shared" si="26"/>
        <v>0</v>
      </c>
      <c r="BE25" s="47">
        <f t="shared" si="26"/>
        <v>36.440566279497581</v>
      </c>
      <c r="BF25" s="47">
        <f t="shared" si="27"/>
        <v>59.497079650198849</v>
      </c>
      <c r="BG25" s="47">
        <f t="shared" si="27"/>
        <v>0</v>
      </c>
      <c r="BH25" s="47">
        <f t="shared" si="27"/>
        <v>59.497079650198849</v>
      </c>
      <c r="BI25" s="47">
        <f t="shared" si="28"/>
        <v>111.23551002516751</v>
      </c>
      <c r="BJ25" s="47">
        <f t="shared" si="28"/>
        <v>0</v>
      </c>
      <c r="BK25" s="47">
        <f t="shared" si="28"/>
        <v>111.23551002516751</v>
      </c>
      <c r="BL25" s="47">
        <f>BL26*BL27/1000</f>
        <v>6.5795153644067792</v>
      </c>
      <c r="BM25" s="47"/>
      <c r="BN25" s="47">
        <f>BL25+BM25</f>
        <v>6.5795153644067792</v>
      </c>
      <c r="BO25" s="41">
        <f t="shared" si="18"/>
        <v>0.24587894838288449</v>
      </c>
      <c r="BP25" s="47">
        <f t="shared" si="9"/>
        <v>1.3988440399406807</v>
      </c>
      <c r="BQ25" s="48"/>
    </row>
    <row r="26" spans="1:69" s="43" customFormat="1" ht="12.75" hidden="1" outlineLevel="5" x14ac:dyDescent="0.2">
      <c r="A26" s="50"/>
      <c r="B26" s="51" t="s">
        <v>51</v>
      </c>
      <c r="C26" s="52" t="s">
        <v>58</v>
      </c>
      <c r="D26" s="53">
        <f>'[3]Материалы для СЖБ'!O4297+'[3]Материалы для СЖБ'!O4298</f>
        <v>350.77301729606779</v>
      </c>
      <c r="E26" s="53"/>
      <c r="F26" s="53">
        <f>D26+E26</f>
        <v>350.77301729606779</v>
      </c>
      <c r="G26" s="53">
        <f>'[3]Материалы для СЖБ'!R4297+'[3]Материалы для СЖБ'!R4298</f>
        <v>244.70982223188378</v>
      </c>
      <c r="H26" s="53"/>
      <c r="I26" s="53">
        <f>G26+H26</f>
        <v>244.70982223188378</v>
      </c>
      <c r="J26" s="53">
        <f>'[3]Материалы для СЖБ'!U4297+'[3]Материалы для СЖБ'!U4298</f>
        <v>151.11432379650165</v>
      </c>
      <c r="K26" s="53"/>
      <c r="L26" s="53">
        <f>J26+K26</f>
        <v>151.11432379650165</v>
      </c>
      <c r="M26" s="53">
        <f t="shared" si="22"/>
        <v>746.59716332445328</v>
      </c>
      <c r="N26" s="53">
        <f t="shared" si="22"/>
        <v>0</v>
      </c>
      <c r="O26" s="53">
        <f t="shared" si="22"/>
        <v>746.59716332445328</v>
      </c>
      <c r="P26" s="53">
        <f>'[3]Материалы для СЖБ'!AA4297+'[3]Материалы для СЖБ'!AA4298</f>
        <v>98.106828610449725</v>
      </c>
      <c r="Q26" s="53"/>
      <c r="R26" s="53">
        <f>P26+Q26</f>
        <v>98.106828610449725</v>
      </c>
      <c r="S26" s="53">
        <f>'[3]Материалы для СЖБ'!AD4297+'[3]Материалы для СЖБ'!AD4298</f>
        <v>87.503658622417021</v>
      </c>
      <c r="T26" s="53"/>
      <c r="U26" s="53">
        <f>S26+T26</f>
        <v>87.503658622417021</v>
      </c>
      <c r="V26" s="53">
        <f>'[3]Материалы для СЖБ'!AG4297+'[3]Материалы для СЖБ'!AG4298</f>
        <v>100.28597099625722</v>
      </c>
      <c r="W26" s="53"/>
      <c r="X26" s="53">
        <f>V26+W26</f>
        <v>100.28597099625722</v>
      </c>
      <c r="Y26" s="53">
        <f t="shared" si="29"/>
        <v>285.89645822912394</v>
      </c>
      <c r="Z26" s="53">
        <f t="shared" si="29"/>
        <v>0</v>
      </c>
      <c r="AA26" s="53">
        <f t="shared" si="29"/>
        <v>285.89645822912394</v>
      </c>
      <c r="AB26" s="53">
        <f t="shared" si="23"/>
        <v>1032.4936215535772</v>
      </c>
      <c r="AC26" s="53">
        <f t="shared" si="23"/>
        <v>0</v>
      </c>
      <c r="AD26" s="53">
        <f t="shared" si="23"/>
        <v>1032.4936215535772</v>
      </c>
      <c r="AE26" s="53">
        <f>'[3]Материалы для СЖБ'!AP4297+'[3]Материалы для СЖБ'!AP4298</f>
        <v>112.51253602670042</v>
      </c>
      <c r="AF26" s="53"/>
      <c r="AG26" s="53">
        <f>AE26+AF26</f>
        <v>112.51253602670042</v>
      </c>
      <c r="AH26" s="53">
        <f>'[3]Материалы для СЖБ'!AS4297+'[3]Материалы для СЖБ'!AS4298</f>
        <v>126.39423255383385</v>
      </c>
      <c r="AI26" s="53"/>
      <c r="AJ26" s="53">
        <f>AH26+AI26</f>
        <v>126.39423255383385</v>
      </c>
      <c r="AK26" s="53">
        <f>'[3]Материалы для СЖБ'!AV4297+'[3]Материалы для СЖБ'!AV4298</f>
        <v>221.20968292339768</v>
      </c>
      <c r="AL26" s="53"/>
      <c r="AM26" s="53">
        <f>AK26+AL26</f>
        <v>221.20968292339768</v>
      </c>
      <c r="AN26" s="53">
        <f t="shared" si="24"/>
        <v>460.11645150393196</v>
      </c>
      <c r="AO26" s="53">
        <f t="shared" si="24"/>
        <v>0</v>
      </c>
      <c r="AP26" s="53">
        <f t="shared" si="24"/>
        <v>460.11645150393196</v>
      </c>
      <c r="AQ26" s="53">
        <f t="shared" si="25"/>
        <v>1492.6100730575092</v>
      </c>
      <c r="AR26" s="53">
        <f t="shared" si="25"/>
        <v>0</v>
      </c>
      <c r="AS26" s="53">
        <f t="shared" si="25"/>
        <v>1492.6100730575092</v>
      </c>
      <c r="AT26" s="53">
        <f>'[3]Материалы для СЖБ'!BE4297+'[3]Материалы для СЖБ'!BE4298</f>
        <v>228.74318871560826</v>
      </c>
      <c r="AU26" s="53"/>
      <c r="AV26" s="53">
        <f>AT26+AU26</f>
        <v>228.74318871560826</v>
      </c>
      <c r="AW26" s="53">
        <f>'[3]Материалы для СЖБ'!BH4297+'[3]Материалы для СЖБ'!BH4298</f>
        <v>233.78045266122996</v>
      </c>
      <c r="AX26" s="53"/>
      <c r="AY26" s="53">
        <f>AW26+AX26</f>
        <v>233.78045266122996</v>
      </c>
      <c r="AZ26" s="53">
        <f>'[3]Материалы для СЖБ'!BK4297+'[3]Материалы для СЖБ'!BK4298</f>
        <v>264.68535929637579</v>
      </c>
      <c r="BA26" s="53"/>
      <c r="BB26" s="53">
        <f>AZ26+BA26</f>
        <v>264.68535929637579</v>
      </c>
      <c r="BC26" s="53">
        <f t="shared" si="26"/>
        <v>727.20900067321395</v>
      </c>
      <c r="BD26" s="53">
        <f t="shared" si="26"/>
        <v>0</v>
      </c>
      <c r="BE26" s="53">
        <f t="shared" si="26"/>
        <v>727.20900067321395</v>
      </c>
      <c r="BF26" s="53">
        <f t="shared" si="27"/>
        <v>1187.325452177146</v>
      </c>
      <c r="BG26" s="53">
        <f t="shared" si="27"/>
        <v>0</v>
      </c>
      <c r="BH26" s="53">
        <f t="shared" si="27"/>
        <v>1187.325452177146</v>
      </c>
      <c r="BI26" s="53">
        <f t="shared" si="28"/>
        <v>2219.8190737307232</v>
      </c>
      <c r="BJ26" s="53">
        <f t="shared" si="28"/>
        <v>0</v>
      </c>
      <c r="BK26" s="53">
        <f t="shared" si="28"/>
        <v>2219.8190737307232</v>
      </c>
      <c r="BL26" s="53">
        <v>131.30099999999999</v>
      </c>
      <c r="BM26" s="53"/>
      <c r="BN26" s="53">
        <f>BL26+BM26</f>
        <v>131.30099999999999</v>
      </c>
      <c r="BO26" s="41">
        <f t="shared" si="18"/>
        <v>4.9067674461661426</v>
      </c>
      <c r="BP26" s="53">
        <f t="shared" si="9"/>
        <v>1.3988440399406823</v>
      </c>
      <c r="BQ26" s="54"/>
    </row>
    <row r="27" spans="1:69" s="43" customFormat="1" ht="12.75" hidden="1" outlineLevel="5" x14ac:dyDescent="0.2">
      <c r="A27" s="50"/>
      <c r="B27" s="55" t="s">
        <v>53</v>
      </c>
      <c r="C27" s="56" t="s">
        <v>59</v>
      </c>
      <c r="D27" s="53">
        <f>[3]ЦЕНЫ!E139</f>
        <v>50.110169491525426</v>
      </c>
      <c r="E27" s="53"/>
      <c r="F27" s="53">
        <f>IF(F26=0,,F25/F26*1000)</f>
        <v>50.110169491525426</v>
      </c>
      <c r="G27" s="53">
        <f>[3]ЦЕНЫ!F139</f>
        <v>50.110169491525426</v>
      </c>
      <c r="H27" s="53"/>
      <c r="I27" s="53">
        <f>IF(I26=0,,I25/I26*1000)</f>
        <v>50.110169491525426</v>
      </c>
      <c r="J27" s="53">
        <f>[3]ЦЕНЫ!G139</f>
        <v>50.110169491525426</v>
      </c>
      <c r="K27" s="53"/>
      <c r="L27" s="53">
        <f>IF(L26=0,,L25/L26*1000)</f>
        <v>50.110169491525426</v>
      </c>
      <c r="M27" s="53">
        <f>IF(M26=0,,M25/M26*1000)</f>
        <v>50.110169491525426</v>
      </c>
      <c r="N27" s="53">
        <f>IF(N26=0,,N25/N26*1000)</f>
        <v>0</v>
      </c>
      <c r="O27" s="53">
        <f>IF(O26=0,,O25/O26*1000)</f>
        <v>50.110169491525426</v>
      </c>
      <c r="P27" s="53">
        <f>[3]ЦЕНЫ!H139</f>
        <v>50.110169491525426</v>
      </c>
      <c r="Q27" s="53"/>
      <c r="R27" s="53">
        <f>IF(R26=0,,R25/R26*1000)</f>
        <v>50.110169491525419</v>
      </c>
      <c r="S27" s="53">
        <f>[3]ЦЕНЫ!I139</f>
        <v>50.110169491525426</v>
      </c>
      <c r="T27" s="53"/>
      <c r="U27" s="53">
        <f>IF(U26=0,,U25/U26*1000)</f>
        <v>50.110169491525433</v>
      </c>
      <c r="V27" s="53">
        <f>[3]ЦЕНЫ!J139</f>
        <v>50.110169491525426</v>
      </c>
      <c r="W27" s="53"/>
      <c r="X27" s="53">
        <f t="shared" ref="X27:AD27" si="30">IF(X26=0,,X25/X26*1000)</f>
        <v>50.110169491525426</v>
      </c>
      <c r="Y27" s="53">
        <f t="shared" si="30"/>
        <v>50.110169491525433</v>
      </c>
      <c r="Z27" s="53">
        <f t="shared" si="30"/>
        <v>0</v>
      </c>
      <c r="AA27" s="53">
        <f t="shared" si="30"/>
        <v>50.110169491525433</v>
      </c>
      <c r="AB27" s="53">
        <f t="shared" si="30"/>
        <v>50.110169491525426</v>
      </c>
      <c r="AC27" s="53">
        <f t="shared" si="30"/>
        <v>0</v>
      </c>
      <c r="AD27" s="53">
        <f t="shared" si="30"/>
        <v>50.110169491525426</v>
      </c>
      <c r="AE27" s="53">
        <f>[3]ЦЕНЫ!K139</f>
        <v>50.110169491525426</v>
      </c>
      <c r="AF27" s="53"/>
      <c r="AG27" s="53">
        <f>IF(AG26=0,,AG25/AG26*1000)</f>
        <v>50.110169491525426</v>
      </c>
      <c r="AH27" s="53">
        <f>[3]ЦЕНЫ!L139</f>
        <v>50.110169491525426</v>
      </c>
      <c r="AI27" s="53"/>
      <c r="AJ27" s="53">
        <f>IF(AJ26=0,,AJ25/AJ26*1000)</f>
        <v>50.110169491525426</v>
      </c>
      <c r="AK27" s="53">
        <f>[3]ЦЕНЫ!M139</f>
        <v>50.110169491525426</v>
      </c>
      <c r="AL27" s="53"/>
      <c r="AM27" s="53">
        <f t="shared" ref="AM27:AS27" si="31">IF(AM26=0,,AM25/AM26*1000)</f>
        <v>50.110169491525426</v>
      </c>
      <c r="AN27" s="53">
        <f t="shared" si="31"/>
        <v>50.110169491525419</v>
      </c>
      <c r="AO27" s="53">
        <f t="shared" si="31"/>
        <v>0</v>
      </c>
      <c r="AP27" s="53">
        <f t="shared" si="31"/>
        <v>50.110169491525419</v>
      </c>
      <c r="AQ27" s="53">
        <f t="shared" si="31"/>
        <v>50.110169491525426</v>
      </c>
      <c r="AR27" s="53">
        <f t="shared" si="31"/>
        <v>0</v>
      </c>
      <c r="AS27" s="53">
        <f t="shared" si="31"/>
        <v>50.110169491525426</v>
      </c>
      <c r="AT27" s="53">
        <f>[3]ЦЕНЫ!N139</f>
        <v>50.110169491525426</v>
      </c>
      <c r="AU27" s="53"/>
      <c r="AV27" s="53">
        <f>IF(AV26=0,,AV25/AV26*1000)</f>
        <v>50.110169491525419</v>
      </c>
      <c r="AW27" s="53">
        <f>[3]ЦЕНЫ!O139</f>
        <v>50.110169491525426</v>
      </c>
      <c r="AX27" s="53"/>
      <c r="AY27" s="53">
        <f>IF(AY26=0,,AY25/AY26*1000)</f>
        <v>50.110169491525426</v>
      </c>
      <c r="AZ27" s="53">
        <f>[3]ЦЕНЫ!P139</f>
        <v>50.110169491525426</v>
      </c>
      <c r="BA27" s="53"/>
      <c r="BB27" s="53">
        <f t="shared" ref="BB27:BK27" si="32">IF(BB26=0,,BB25/BB26*1000)</f>
        <v>50.110169491525426</v>
      </c>
      <c r="BC27" s="53">
        <f t="shared" si="32"/>
        <v>50.110169491525426</v>
      </c>
      <c r="BD27" s="53">
        <f t="shared" si="32"/>
        <v>0</v>
      </c>
      <c r="BE27" s="53">
        <f t="shared" si="32"/>
        <v>50.110169491525426</v>
      </c>
      <c r="BF27" s="53">
        <f t="shared" si="32"/>
        <v>50.110169491525426</v>
      </c>
      <c r="BG27" s="53">
        <f t="shared" si="32"/>
        <v>0</v>
      </c>
      <c r="BH27" s="53">
        <f t="shared" si="32"/>
        <v>50.110169491525426</v>
      </c>
      <c r="BI27" s="53">
        <f t="shared" si="32"/>
        <v>50.110169491525426</v>
      </c>
      <c r="BJ27" s="53">
        <f t="shared" si="32"/>
        <v>0</v>
      </c>
      <c r="BK27" s="53">
        <f t="shared" si="32"/>
        <v>50.110169491525426</v>
      </c>
      <c r="BL27" s="53">
        <f>AH27</f>
        <v>50.110169491525426</v>
      </c>
      <c r="BM27" s="53"/>
      <c r="BN27" s="53">
        <f>IF(BN26=0,,BN25/BN26*1000)</f>
        <v>50.110169491525426</v>
      </c>
      <c r="BO27" s="41">
        <f t="shared" si="18"/>
        <v>0</v>
      </c>
      <c r="BP27" s="53">
        <f t="shared" si="9"/>
        <v>0</v>
      </c>
      <c r="BQ27" s="54"/>
    </row>
    <row r="28" spans="1:69" s="49" customFormat="1" ht="12.75" hidden="1" outlineLevel="4" x14ac:dyDescent="0.2">
      <c r="A28" s="44"/>
      <c r="B28" s="59" t="s">
        <v>60</v>
      </c>
      <c r="C28" s="46" t="s">
        <v>44</v>
      </c>
      <c r="D28" s="47">
        <f>D29*D30/1000</f>
        <v>0</v>
      </c>
      <c r="E28" s="47"/>
      <c r="F28" s="47">
        <f>D28+E28</f>
        <v>0</v>
      </c>
      <c r="G28" s="47">
        <f>G29*G30/1000</f>
        <v>0</v>
      </c>
      <c r="H28" s="47"/>
      <c r="I28" s="47">
        <f>G28+H28</f>
        <v>0</v>
      </c>
      <c r="J28" s="47">
        <f>J29*J30/1000</f>
        <v>0</v>
      </c>
      <c r="K28" s="47"/>
      <c r="L28" s="47">
        <f>J28+K28</f>
        <v>0</v>
      </c>
      <c r="M28" s="47">
        <f t="shared" ref="M28:O29" si="33">D28+G28+J28</f>
        <v>0</v>
      </c>
      <c r="N28" s="47">
        <f t="shared" si="33"/>
        <v>0</v>
      </c>
      <c r="O28" s="47">
        <f t="shared" si="33"/>
        <v>0</v>
      </c>
      <c r="P28" s="47">
        <f>P29*P30/1000</f>
        <v>0</v>
      </c>
      <c r="Q28" s="47"/>
      <c r="R28" s="47">
        <f>P28+Q28</f>
        <v>0</v>
      </c>
      <c r="S28" s="47">
        <f>S29*S30/1000</f>
        <v>0</v>
      </c>
      <c r="T28" s="47"/>
      <c r="U28" s="47">
        <f>S28+T28</f>
        <v>0</v>
      </c>
      <c r="V28" s="47">
        <f>V29*V30/1000</f>
        <v>0</v>
      </c>
      <c r="W28" s="47"/>
      <c r="X28" s="47">
        <f>V28+W28</f>
        <v>0</v>
      </c>
      <c r="Y28" s="47">
        <f t="shared" ref="Y28:AA29" si="34">P28+S28+V28</f>
        <v>0</v>
      </c>
      <c r="Z28" s="47">
        <f t="shared" si="34"/>
        <v>0</v>
      </c>
      <c r="AA28" s="47">
        <f t="shared" si="34"/>
        <v>0</v>
      </c>
      <c r="AB28" s="47">
        <f t="shared" ref="AB28:AD29" si="35">M28+Y28</f>
        <v>0</v>
      </c>
      <c r="AC28" s="47">
        <f t="shared" si="35"/>
        <v>0</v>
      </c>
      <c r="AD28" s="47">
        <f t="shared" si="35"/>
        <v>0</v>
      </c>
      <c r="AE28" s="47">
        <f>AE29*AE30/1000</f>
        <v>0</v>
      </c>
      <c r="AF28" s="47"/>
      <c r="AG28" s="47">
        <f>AE28+AF28</f>
        <v>0</v>
      </c>
      <c r="AH28" s="47">
        <f>AH29*AH30/1000</f>
        <v>0</v>
      </c>
      <c r="AI28" s="47"/>
      <c r="AJ28" s="47">
        <f>AH28+AI28</f>
        <v>0</v>
      </c>
      <c r="AK28" s="47">
        <f>AK29*AK30/1000</f>
        <v>0</v>
      </c>
      <c r="AL28" s="47"/>
      <c r="AM28" s="47">
        <f>AK28+AL28</f>
        <v>0</v>
      </c>
      <c r="AN28" s="47">
        <f t="shared" ref="AN28:AP29" si="36">AE28+AH28+AK28</f>
        <v>0</v>
      </c>
      <c r="AO28" s="47">
        <f t="shared" si="36"/>
        <v>0</v>
      </c>
      <c r="AP28" s="47">
        <f t="shared" si="36"/>
        <v>0</v>
      </c>
      <c r="AQ28" s="47">
        <f t="shared" ref="AQ28:AS29" si="37">AB28+AN28</f>
        <v>0</v>
      </c>
      <c r="AR28" s="47">
        <f t="shared" si="37"/>
        <v>0</v>
      </c>
      <c r="AS28" s="47">
        <f t="shared" si="37"/>
        <v>0</v>
      </c>
      <c r="AT28" s="47">
        <f>AT29*AT30/1000</f>
        <v>0</v>
      </c>
      <c r="AU28" s="47"/>
      <c r="AV28" s="47">
        <f>AT28+AU28</f>
        <v>0</v>
      </c>
      <c r="AW28" s="47">
        <f>AW29*AW30/1000</f>
        <v>0</v>
      </c>
      <c r="AX28" s="47"/>
      <c r="AY28" s="47">
        <f>AW28+AX28</f>
        <v>0</v>
      </c>
      <c r="AZ28" s="47">
        <f>AZ29*AZ30/1000</f>
        <v>0</v>
      </c>
      <c r="BA28" s="47"/>
      <c r="BB28" s="47">
        <f>AZ28+BA28</f>
        <v>0</v>
      </c>
      <c r="BC28" s="47">
        <f t="shared" ref="BC28:BE29" si="38">AT28+AW28+AZ28</f>
        <v>0</v>
      </c>
      <c r="BD28" s="47">
        <f t="shared" si="38"/>
        <v>0</v>
      </c>
      <c r="BE28" s="47">
        <f t="shared" si="38"/>
        <v>0</v>
      </c>
      <c r="BF28" s="47">
        <f t="shared" ref="BF28:BH29" si="39">AN28+BC28</f>
        <v>0</v>
      </c>
      <c r="BG28" s="47">
        <f t="shared" si="39"/>
        <v>0</v>
      </c>
      <c r="BH28" s="47">
        <f t="shared" si="39"/>
        <v>0</v>
      </c>
      <c r="BI28" s="47">
        <f t="shared" ref="BI28:BK29" si="40">AQ28+BC28</f>
        <v>0</v>
      </c>
      <c r="BJ28" s="47">
        <f t="shared" si="40"/>
        <v>0</v>
      </c>
      <c r="BK28" s="47">
        <f t="shared" si="40"/>
        <v>0</v>
      </c>
      <c r="BL28" s="47">
        <f>BL29*BL30/1000</f>
        <v>0</v>
      </c>
      <c r="BM28" s="47"/>
      <c r="BN28" s="47">
        <f>BL28+BM28</f>
        <v>0</v>
      </c>
      <c r="BO28" s="41">
        <f t="shared" si="18"/>
        <v>0</v>
      </c>
      <c r="BP28" s="47">
        <f t="shared" si="9"/>
        <v>0</v>
      </c>
      <c r="BQ28" s="48"/>
    </row>
    <row r="29" spans="1:69" s="43" customFormat="1" ht="12.75" hidden="1" outlineLevel="5" x14ac:dyDescent="0.2">
      <c r="A29" s="50"/>
      <c r="B29" s="51" t="s">
        <v>51</v>
      </c>
      <c r="C29" s="52" t="s">
        <v>58</v>
      </c>
      <c r="D29" s="53">
        <f>'[3]Материалы для СЖБ'!O4299</f>
        <v>0</v>
      </c>
      <c r="E29" s="53"/>
      <c r="F29" s="53">
        <f>D29+E29</f>
        <v>0</v>
      </c>
      <c r="G29" s="53">
        <f>'[3]Материалы для СЖБ'!R4299</f>
        <v>0</v>
      </c>
      <c r="H29" s="53"/>
      <c r="I29" s="53">
        <f>G29+H29</f>
        <v>0</v>
      </c>
      <c r="J29" s="53">
        <f>'[3]Материалы для СЖБ'!U4299</f>
        <v>0</v>
      </c>
      <c r="K29" s="53"/>
      <c r="L29" s="53">
        <f>J29+K29</f>
        <v>0</v>
      </c>
      <c r="M29" s="53">
        <f t="shared" si="33"/>
        <v>0</v>
      </c>
      <c r="N29" s="53">
        <f t="shared" si="33"/>
        <v>0</v>
      </c>
      <c r="O29" s="53">
        <f t="shared" si="33"/>
        <v>0</v>
      </c>
      <c r="P29" s="53">
        <f>'[3]Материалы для СЖБ'!AA4299</f>
        <v>0</v>
      </c>
      <c r="Q29" s="53"/>
      <c r="R29" s="53">
        <f>P29+Q29</f>
        <v>0</v>
      </c>
      <c r="S29" s="53">
        <f>'[3]Материалы для СЖБ'!AD4299</f>
        <v>0</v>
      </c>
      <c r="T29" s="53"/>
      <c r="U29" s="53">
        <f>S29+T29</f>
        <v>0</v>
      </c>
      <c r="V29" s="53">
        <f>'[3]Материалы для СЖБ'!AG4299</f>
        <v>0</v>
      </c>
      <c r="W29" s="53"/>
      <c r="X29" s="53">
        <f>V29+W29</f>
        <v>0</v>
      </c>
      <c r="Y29" s="53">
        <f t="shared" si="34"/>
        <v>0</v>
      </c>
      <c r="Z29" s="53">
        <f t="shared" si="34"/>
        <v>0</v>
      </c>
      <c r="AA29" s="53">
        <f t="shared" si="34"/>
        <v>0</v>
      </c>
      <c r="AB29" s="53">
        <f t="shared" si="35"/>
        <v>0</v>
      </c>
      <c r="AC29" s="53">
        <f t="shared" si="35"/>
        <v>0</v>
      </c>
      <c r="AD29" s="53">
        <f t="shared" si="35"/>
        <v>0</v>
      </c>
      <c r="AE29" s="53">
        <f>'[3]Материалы для СЖБ'!AP4299</f>
        <v>0</v>
      </c>
      <c r="AF29" s="53"/>
      <c r="AG29" s="53">
        <f>AE29+AF29</f>
        <v>0</v>
      </c>
      <c r="AH29" s="53">
        <f>'[3]Материалы для СЖБ'!AS4299</f>
        <v>0</v>
      </c>
      <c r="AI29" s="53"/>
      <c r="AJ29" s="53">
        <f>AH29+AI29</f>
        <v>0</v>
      </c>
      <c r="AK29" s="53">
        <f>'[3]Материалы для СЖБ'!AV4299</f>
        <v>0</v>
      </c>
      <c r="AL29" s="53"/>
      <c r="AM29" s="53">
        <f>AK29+AL29</f>
        <v>0</v>
      </c>
      <c r="AN29" s="53">
        <f t="shared" si="36"/>
        <v>0</v>
      </c>
      <c r="AO29" s="53">
        <f t="shared" si="36"/>
        <v>0</v>
      </c>
      <c r="AP29" s="53">
        <f t="shared" si="36"/>
        <v>0</v>
      </c>
      <c r="AQ29" s="53">
        <f t="shared" si="37"/>
        <v>0</v>
      </c>
      <c r="AR29" s="53">
        <f t="shared" si="37"/>
        <v>0</v>
      </c>
      <c r="AS29" s="53">
        <f t="shared" si="37"/>
        <v>0</v>
      </c>
      <c r="AT29" s="53">
        <f>'[3]Материалы для СЖБ'!BE4299</f>
        <v>0</v>
      </c>
      <c r="AU29" s="53"/>
      <c r="AV29" s="53">
        <f>AT29+AU29</f>
        <v>0</v>
      </c>
      <c r="AW29" s="53">
        <f>'[3]Материалы для СЖБ'!BH4299</f>
        <v>0</v>
      </c>
      <c r="AX29" s="53"/>
      <c r="AY29" s="53">
        <f>AW29+AX29</f>
        <v>0</v>
      </c>
      <c r="AZ29" s="53">
        <f>'[3]Материалы для СЖБ'!BK4299</f>
        <v>0</v>
      </c>
      <c r="BA29" s="53"/>
      <c r="BB29" s="53">
        <f>AZ29+BA29</f>
        <v>0</v>
      </c>
      <c r="BC29" s="53">
        <f t="shared" si="38"/>
        <v>0</v>
      </c>
      <c r="BD29" s="53">
        <f t="shared" si="38"/>
        <v>0</v>
      </c>
      <c r="BE29" s="53">
        <f t="shared" si="38"/>
        <v>0</v>
      </c>
      <c r="BF29" s="53">
        <f t="shared" si="39"/>
        <v>0</v>
      </c>
      <c r="BG29" s="53">
        <f t="shared" si="39"/>
        <v>0</v>
      </c>
      <c r="BH29" s="53">
        <f t="shared" si="39"/>
        <v>0</v>
      </c>
      <c r="BI29" s="53">
        <f t="shared" si="40"/>
        <v>0</v>
      </c>
      <c r="BJ29" s="53">
        <f t="shared" si="40"/>
        <v>0</v>
      </c>
      <c r="BK29" s="53">
        <f t="shared" si="40"/>
        <v>0</v>
      </c>
      <c r="BL29" s="53"/>
      <c r="BM29" s="53"/>
      <c r="BN29" s="53">
        <f>BL29+BM29</f>
        <v>0</v>
      </c>
      <c r="BO29" s="41">
        <f t="shared" si="18"/>
        <v>0</v>
      </c>
      <c r="BP29" s="53">
        <f t="shared" si="9"/>
        <v>0</v>
      </c>
      <c r="BQ29" s="54"/>
    </row>
    <row r="30" spans="1:69" s="43" customFormat="1" ht="12.75" hidden="1" outlineLevel="5" x14ac:dyDescent="0.2">
      <c r="A30" s="50"/>
      <c r="B30" s="55" t="s">
        <v>53</v>
      </c>
      <c r="C30" s="56" t="s">
        <v>59</v>
      </c>
      <c r="D30" s="53">
        <f>[3]ЦЕНЫ!E143</f>
        <v>92.372881355932208</v>
      </c>
      <c r="E30" s="53"/>
      <c r="F30" s="53">
        <f>IF(F29=0,,F28/F29*1000)</f>
        <v>0</v>
      </c>
      <c r="G30" s="53">
        <f>[3]ЦЕНЫ!F143</f>
        <v>92.372881355932208</v>
      </c>
      <c r="H30" s="53"/>
      <c r="I30" s="53">
        <f>IF(I29=0,,I28/I29*1000)</f>
        <v>0</v>
      </c>
      <c r="J30" s="53">
        <f>[3]ЦЕНЫ!G143</f>
        <v>92.372881355932208</v>
      </c>
      <c r="K30" s="53"/>
      <c r="L30" s="53">
        <f>IF(L29=0,,L28/L29*1000)</f>
        <v>0</v>
      </c>
      <c r="M30" s="53">
        <f>IF(M29=0,,M28/M29*1000)</f>
        <v>0</v>
      </c>
      <c r="N30" s="53">
        <f>IF(N29=0,,N28/N29*1000)</f>
        <v>0</v>
      </c>
      <c r="O30" s="53">
        <f>IF(O29=0,,O28/O29*1000)</f>
        <v>0</v>
      </c>
      <c r="P30" s="53">
        <f>[3]ЦЕНЫ!H143</f>
        <v>92.372881355932208</v>
      </c>
      <c r="Q30" s="53"/>
      <c r="R30" s="53">
        <f>IF(R29=0,,R28/R29*1000)</f>
        <v>0</v>
      </c>
      <c r="S30" s="53">
        <f>[3]ЦЕНЫ!I143</f>
        <v>92.372881355932208</v>
      </c>
      <c r="T30" s="53"/>
      <c r="U30" s="53">
        <f>IF(U29=0,,U28/U29*1000)</f>
        <v>0</v>
      </c>
      <c r="V30" s="53">
        <f>[3]ЦЕНЫ!J143</f>
        <v>92.372881355932208</v>
      </c>
      <c r="W30" s="53"/>
      <c r="X30" s="53">
        <f t="shared" ref="X30:AD30" si="41">IF(X29=0,,X28/X29*1000)</f>
        <v>0</v>
      </c>
      <c r="Y30" s="53">
        <f t="shared" si="41"/>
        <v>0</v>
      </c>
      <c r="Z30" s="53">
        <f t="shared" si="41"/>
        <v>0</v>
      </c>
      <c r="AA30" s="53">
        <f t="shared" si="41"/>
        <v>0</v>
      </c>
      <c r="AB30" s="53">
        <f t="shared" si="41"/>
        <v>0</v>
      </c>
      <c r="AC30" s="53">
        <f t="shared" si="41"/>
        <v>0</v>
      </c>
      <c r="AD30" s="53">
        <f t="shared" si="41"/>
        <v>0</v>
      </c>
      <c r="AE30" s="53">
        <f>[3]ЦЕНЫ!K143</f>
        <v>92.372881355932208</v>
      </c>
      <c r="AF30" s="53"/>
      <c r="AG30" s="53">
        <f>IF(AG29=0,,AG28/AG29*1000)</f>
        <v>0</v>
      </c>
      <c r="AH30" s="53">
        <f>[3]ЦЕНЫ!L143</f>
        <v>92.372881355932208</v>
      </c>
      <c r="AI30" s="53"/>
      <c r="AJ30" s="53">
        <f>IF(AJ29=0,,AJ28/AJ29*1000)</f>
        <v>0</v>
      </c>
      <c r="AK30" s="53">
        <f>[3]ЦЕНЫ!M143</f>
        <v>92.372881355932208</v>
      </c>
      <c r="AL30" s="53"/>
      <c r="AM30" s="53">
        <f t="shared" ref="AM30:AS30" si="42">IF(AM29=0,,AM28/AM29*1000)</f>
        <v>0</v>
      </c>
      <c r="AN30" s="53">
        <f t="shared" si="42"/>
        <v>0</v>
      </c>
      <c r="AO30" s="53">
        <f t="shared" si="42"/>
        <v>0</v>
      </c>
      <c r="AP30" s="53">
        <f t="shared" si="42"/>
        <v>0</v>
      </c>
      <c r="AQ30" s="53">
        <f t="shared" si="42"/>
        <v>0</v>
      </c>
      <c r="AR30" s="53">
        <f t="shared" si="42"/>
        <v>0</v>
      </c>
      <c r="AS30" s="53">
        <f t="shared" si="42"/>
        <v>0</v>
      </c>
      <c r="AT30" s="53">
        <f>[3]ЦЕНЫ!N143</f>
        <v>92.372881355932208</v>
      </c>
      <c r="AU30" s="53"/>
      <c r="AV30" s="53">
        <f>IF(AV29=0,,AV28/AV29*1000)</f>
        <v>0</v>
      </c>
      <c r="AW30" s="53">
        <f>[3]ЦЕНЫ!O143</f>
        <v>92.372881355932208</v>
      </c>
      <c r="AX30" s="53"/>
      <c r="AY30" s="53">
        <f>IF(AY29=0,,AY28/AY29*1000)</f>
        <v>0</v>
      </c>
      <c r="AZ30" s="53">
        <f>[3]ЦЕНЫ!P143</f>
        <v>92.372881355932208</v>
      </c>
      <c r="BA30" s="53"/>
      <c r="BB30" s="53">
        <f t="shared" ref="BB30:BK30" si="43">IF(BB29=0,,BB28/BB29*1000)</f>
        <v>0</v>
      </c>
      <c r="BC30" s="53">
        <f t="shared" si="43"/>
        <v>0</v>
      </c>
      <c r="BD30" s="53">
        <f t="shared" si="43"/>
        <v>0</v>
      </c>
      <c r="BE30" s="53">
        <f t="shared" si="43"/>
        <v>0</v>
      </c>
      <c r="BF30" s="53">
        <f t="shared" si="43"/>
        <v>0</v>
      </c>
      <c r="BG30" s="53">
        <f t="shared" si="43"/>
        <v>0</v>
      </c>
      <c r="BH30" s="53">
        <f t="shared" si="43"/>
        <v>0</v>
      </c>
      <c r="BI30" s="53">
        <f t="shared" si="43"/>
        <v>0</v>
      </c>
      <c r="BJ30" s="53">
        <f t="shared" si="43"/>
        <v>0</v>
      </c>
      <c r="BK30" s="53">
        <f t="shared" si="43"/>
        <v>0</v>
      </c>
      <c r="BL30" s="53"/>
      <c r="BM30" s="53"/>
      <c r="BN30" s="53">
        <f>IF(BN29=0,,BN28/BN29*1000)</f>
        <v>0</v>
      </c>
      <c r="BO30" s="41">
        <f t="shared" si="18"/>
        <v>0</v>
      </c>
      <c r="BP30" s="53">
        <f t="shared" si="9"/>
        <v>0</v>
      </c>
      <c r="BQ30" s="54"/>
    </row>
    <row r="31" spans="1:69" s="49" customFormat="1" ht="12.75" hidden="1" outlineLevel="4" x14ac:dyDescent="0.2">
      <c r="A31" s="44"/>
      <c r="B31" s="59" t="s">
        <v>61</v>
      </c>
      <c r="C31" s="46" t="s">
        <v>44</v>
      </c>
      <c r="D31" s="47">
        <f>D32*D33/1000</f>
        <v>267.18928579728345</v>
      </c>
      <c r="E31" s="47"/>
      <c r="F31" s="47">
        <f>D31+E31</f>
        <v>267.18928579728345</v>
      </c>
      <c r="G31" s="47">
        <f>G32*G33/1000</f>
        <v>152.67959188416197</v>
      </c>
      <c r="H31" s="47"/>
      <c r="I31" s="47">
        <f>G31+H31</f>
        <v>152.67959188416197</v>
      </c>
      <c r="J31" s="47">
        <f>J32*J33/1000</f>
        <v>38.785717180080034</v>
      </c>
      <c r="K31" s="47"/>
      <c r="L31" s="47">
        <f>J31+K31</f>
        <v>38.785717180080034</v>
      </c>
      <c r="M31" s="47">
        <f t="shared" ref="M31:O32" si="44">D31+G31+J31</f>
        <v>458.65459486152542</v>
      </c>
      <c r="N31" s="47">
        <f t="shared" si="44"/>
        <v>0</v>
      </c>
      <c r="O31" s="47">
        <f t="shared" si="44"/>
        <v>458.65459486152542</v>
      </c>
      <c r="P31" s="47">
        <f>P32*P33/1000</f>
        <v>0.61581920903954812</v>
      </c>
      <c r="Q31" s="47"/>
      <c r="R31" s="47">
        <f>P31+Q31</f>
        <v>0.61581920903954812</v>
      </c>
      <c r="S31" s="47">
        <f>S32*S33/1000</f>
        <v>0.70379338175948347</v>
      </c>
      <c r="T31" s="47"/>
      <c r="U31" s="47">
        <f>S31+T31</f>
        <v>0.70379338175948347</v>
      </c>
      <c r="V31" s="47">
        <f>V32*V33/1000</f>
        <v>0.65980629539951574</v>
      </c>
      <c r="W31" s="47"/>
      <c r="X31" s="47">
        <f>V31+W31</f>
        <v>0.65980629539951574</v>
      </c>
      <c r="Y31" s="47">
        <f t="shared" ref="Y31:AA32" si="45">P31+S31+V31</f>
        <v>1.9794188861985473</v>
      </c>
      <c r="Z31" s="47">
        <f t="shared" si="45"/>
        <v>0</v>
      </c>
      <c r="AA31" s="47">
        <f t="shared" si="45"/>
        <v>1.9794188861985473</v>
      </c>
      <c r="AB31" s="47">
        <f t="shared" ref="AB31:AD32" si="46">M31+Y31</f>
        <v>460.634013747724</v>
      </c>
      <c r="AC31" s="47">
        <f t="shared" si="46"/>
        <v>0</v>
      </c>
      <c r="AD31" s="47">
        <f t="shared" si="46"/>
        <v>460.634013747724</v>
      </c>
      <c r="AE31" s="47">
        <f>AE32*AE33/1000</f>
        <v>0.70379338175948347</v>
      </c>
      <c r="AF31" s="47"/>
      <c r="AG31" s="47">
        <f>AE31+AF31</f>
        <v>0.70379338175948347</v>
      </c>
      <c r="AH31" s="47">
        <f>AH32*AH33/1000</f>
        <v>0.70379338175948347</v>
      </c>
      <c r="AI31" s="47"/>
      <c r="AJ31" s="47">
        <f>AH31+AI31</f>
        <v>0.70379338175948347</v>
      </c>
      <c r="AK31" s="47">
        <f>AK32*AK33/1000</f>
        <v>88.943226996024279</v>
      </c>
      <c r="AL31" s="47"/>
      <c r="AM31" s="47">
        <f>AK31+AL31</f>
        <v>88.943226996024279</v>
      </c>
      <c r="AN31" s="47">
        <f t="shared" ref="AN31:AP32" si="47">AE31+AH31+AK31</f>
        <v>90.350813759543243</v>
      </c>
      <c r="AO31" s="47">
        <f t="shared" si="47"/>
        <v>0</v>
      </c>
      <c r="AP31" s="47">
        <f t="shared" si="47"/>
        <v>90.350813759543243</v>
      </c>
      <c r="AQ31" s="47">
        <f t="shared" ref="AQ31:AS32" si="48">AB31+AN31</f>
        <v>550.98482750726725</v>
      </c>
      <c r="AR31" s="47">
        <f t="shared" si="48"/>
        <v>0</v>
      </c>
      <c r="AS31" s="47">
        <f t="shared" si="48"/>
        <v>550.98482750726725</v>
      </c>
      <c r="AT31" s="47">
        <f>AT32*AT33/1000</f>
        <v>115.3014614676009</v>
      </c>
      <c r="AU31" s="47"/>
      <c r="AV31" s="47">
        <f>AT31+AU31</f>
        <v>115.3014614676009</v>
      </c>
      <c r="AW31" s="47">
        <f>AW32*AW33/1000</f>
        <v>138.15941316386522</v>
      </c>
      <c r="AX31" s="47"/>
      <c r="AY31" s="47">
        <f>AW31+AX31</f>
        <v>138.15941316386522</v>
      </c>
      <c r="AZ31" s="47">
        <f>AZ32*AZ33/1000</f>
        <v>161.14932611920946</v>
      </c>
      <c r="BA31" s="47"/>
      <c r="BB31" s="47">
        <f>AZ31+BA31</f>
        <v>161.14932611920946</v>
      </c>
      <c r="BC31" s="47">
        <f t="shared" ref="BC31:BE32" si="49">AT31+AW31+AZ31</f>
        <v>414.61020075067563</v>
      </c>
      <c r="BD31" s="47">
        <f t="shared" si="49"/>
        <v>0</v>
      </c>
      <c r="BE31" s="47">
        <f t="shared" si="49"/>
        <v>414.61020075067563</v>
      </c>
      <c r="BF31" s="47">
        <f t="shared" ref="BF31:BH32" si="50">AN31+BC31</f>
        <v>504.96101451021889</v>
      </c>
      <c r="BG31" s="47">
        <f t="shared" si="50"/>
        <v>0</v>
      </c>
      <c r="BH31" s="47">
        <f t="shared" si="50"/>
        <v>504.96101451021889</v>
      </c>
      <c r="BI31" s="47">
        <f t="shared" ref="BI31:BK32" si="51">AQ31+BC31</f>
        <v>965.59502825794289</v>
      </c>
      <c r="BJ31" s="47">
        <f t="shared" si="51"/>
        <v>0</v>
      </c>
      <c r="BK31" s="47">
        <f t="shared" si="51"/>
        <v>965.59502825794289</v>
      </c>
      <c r="BL31" s="47">
        <f>BL32*BL33/1000</f>
        <v>38.376313559322035</v>
      </c>
      <c r="BM31" s="47"/>
      <c r="BN31" s="47">
        <f>BL31+BM31</f>
        <v>38.376313559322035</v>
      </c>
      <c r="BO31" s="41">
        <f t="shared" si="18"/>
        <v>37.672520177562554</v>
      </c>
      <c r="BP31" s="47">
        <f t="shared" si="9"/>
        <v>14.099562437598902</v>
      </c>
      <c r="BQ31" s="48"/>
    </row>
    <row r="32" spans="1:69" s="43" customFormat="1" ht="12.75" hidden="1" outlineLevel="5" x14ac:dyDescent="0.2">
      <c r="A32" s="50"/>
      <c r="B32" s="51" t="s">
        <v>51</v>
      </c>
      <c r="C32" s="52" t="s">
        <v>58</v>
      </c>
      <c r="D32" s="53">
        <f>'[3]Материалы для СЖБ'!O4300</f>
        <v>2892.5078645944445</v>
      </c>
      <c r="E32" s="53"/>
      <c r="F32" s="53">
        <f>D32+E32</f>
        <v>2892.5078645944445</v>
      </c>
      <c r="G32" s="53">
        <f>'[3]Материалы для СЖБ'!R4300</f>
        <v>1652.861636911111</v>
      </c>
      <c r="H32" s="53"/>
      <c r="I32" s="53">
        <f>G32+H32</f>
        <v>1652.861636911111</v>
      </c>
      <c r="J32" s="53">
        <f>'[3]Материалы для СЖБ'!U4300</f>
        <v>419.88207589444443</v>
      </c>
      <c r="K32" s="53"/>
      <c r="L32" s="53">
        <f>J32+K32</f>
        <v>419.88207589444443</v>
      </c>
      <c r="M32" s="53">
        <f t="shared" si="44"/>
        <v>4965.2515774000003</v>
      </c>
      <c r="N32" s="53">
        <f t="shared" si="44"/>
        <v>0</v>
      </c>
      <c r="O32" s="53">
        <f t="shared" si="44"/>
        <v>4965.2515774000003</v>
      </c>
      <c r="P32" s="53">
        <f>'[3]Материалы для СЖБ'!AA4300</f>
        <v>6.666666666666667</v>
      </c>
      <c r="Q32" s="53"/>
      <c r="R32" s="53">
        <f>P32+Q32</f>
        <v>6.666666666666667</v>
      </c>
      <c r="S32" s="53">
        <f>'[3]Материалы для СЖБ'!AD4300</f>
        <v>7.6190476190476195</v>
      </c>
      <c r="T32" s="53"/>
      <c r="U32" s="53">
        <f>S32+T32</f>
        <v>7.6190476190476195</v>
      </c>
      <c r="V32" s="53">
        <f>'[3]Материалы для СЖБ'!AG4300</f>
        <v>7.1428571428571432</v>
      </c>
      <c r="W32" s="53"/>
      <c r="X32" s="53">
        <f>V32+W32</f>
        <v>7.1428571428571432</v>
      </c>
      <c r="Y32" s="53">
        <f t="shared" si="45"/>
        <v>21.428571428571431</v>
      </c>
      <c r="Z32" s="53">
        <f t="shared" si="45"/>
        <v>0</v>
      </c>
      <c r="AA32" s="53">
        <f t="shared" si="45"/>
        <v>21.428571428571431</v>
      </c>
      <c r="AB32" s="53">
        <f t="shared" si="46"/>
        <v>4986.6801488285719</v>
      </c>
      <c r="AC32" s="53">
        <f t="shared" si="46"/>
        <v>0</v>
      </c>
      <c r="AD32" s="53">
        <f t="shared" si="46"/>
        <v>4986.6801488285719</v>
      </c>
      <c r="AE32" s="53">
        <f>'[3]Материалы для СЖБ'!AP4300</f>
        <v>7.6190476190476195</v>
      </c>
      <c r="AF32" s="53"/>
      <c r="AG32" s="53">
        <f>AE32+AF32</f>
        <v>7.6190476190476195</v>
      </c>
      <c r="AH32" s="53">
        <f>'[3]Материалы для СЖБ'!AS4300</f>
        <v>7.6190476190476195</v>
      </c>
      <c r="AI32" s="53"/>
      <c r="AJ32" s="53">
        <f>AH32+AI32</f>
        <v>7.6190476190476195</v>
      </c>
      <c r="AK32" s="53">
        <f>'[3]Материалы для СЖБ'!AV4300</f>
        <v>962.87163170007932</v>
      </c>
      <c r="AL32" s="53"/>
      <c r="AM32" s="53">
        <f>AK32+AL32</f>
        <v>962.87163170007932</v>
      </c>
      <c r="AN32" s="53">
        <f t="shared" si="47"/>
        <v>978.1097269381745</v>
      </c>
      <c r="AO32" s="53">
        <f t="shared" si="47"/>
        <v>0</v>
      </c>
      <c r="AP32" s="53">
        <f t="shared" si="47"/>
        <v>978.1097269381745</v>
      </c>
      <c r="AQ32" s="53">
        <f t="shared" si="48"/>
        <v>5964.7898757667463</v>
      </c>
      <c r="AR32" s="53">
        <f t="shared" si="48"/>
        <v>0</v>
      </c>
      <c r="AS32" s="53">
        <f t="shared" si="48"/>
        <v>5964.7898757667463</v>
      </c>
      <c r="AT32" s="53">
        <f>'[3]Материалы для СЖБ'!BE4300</f>
        <v>1248.217656254762</v>
      </c>
      <c r="AU32" s="53"/>
      <c r="AV32" s="53">
        <f>AT32+AU32</f>
        <v>1248.217656254762</v>
      </c>
      <c r="AW32" s="53">
        <f>'[3]Материалы для СЖБ'!BH4300</f>
        <v>1495.6707113152381</v>
      </c>
      <c r="AX32" s="53"/>
      <c r="AY32" s="53">
        <f>AW32+AX32</f>
        <v>1495.6707113152381</v>
      </c>
      <c r="AZ32" s="53">
        <f>'[3]Материалы для СЖБ'!BK4300</f>
        <v>1744.5523378042858</v>
      </c>
      <c r="BA32" s="53"/>
      <c r="BB32" s="53">
        <f>AZ32+BA32</f>
        <v>1744.5523378042858</v>
      </c>
      <c r="BC32" s="53">
        <f t="shared" si="49"/>
        <v>4488.4407053742852</v>
      </c>
      <c r="BD32" s="53">
        <f t="shared" si="49"/>
        <v>0</v>
      </c>
      <c r="BE32" s="53">
        <f t="shared" si="49"/>
        <v>4488.4407053742852</v>
      </c>
      <c r="BF32" s="53">
        <f t="shared" si="50"/>
        <v>5466.5504323124596</v>
      </c>
      <c r="BG32" s="53">
        <f t="shared" si="50"/>
        <v>0</v>
      </c>
      <c r="BH32" s="53">
        <f t="shared" si="50"/>
        <v>5466.5504323124596</v>
      </c>
      <c r="BI32" s="53">
        <f t="shared" si="51"/>
        <v>10453.230581141032</v>
      </c>
      <c r="BJ32" s="53">
        <f t="shared" si="51"/>
        <v>0</v>
      </c>
      <c r="BK32" s="53">
        <f t="shared" si="51"/>
        <v>10453.230581141032</v>
      </c>
      <c r="BL32" s="53">
        <v>415.45</v>
      </c>
      <c r="BM32" s="53"/>
      <c r="BN32" s="53">
        <f>BL32+BM32</f>
        <v>415.45</v>
      </c>
      <c r="BO32" s="41">
        <f t="shared" si="18"/>
        <v>407.8309523809524</v>
      </c>
      <c r="BP32" s="53">
        <f t="shared" si="9"/>
        <v>14.099562437598902</v>
      </c>
      <c r="BQ32" s="54"/>
    </row>
    <row r="33" spans="1:69" s="43" customFormat="1" ht="12.75" hidden="1" outlineLevel="5" x14ac:dyDescent="0.2">
      <c r="A33" s="50"/>
      <c r="B33" s="55" t="s">
        <v>53</v>
      </c>
      <c r="C33" s="56" t="s">
        <v>59</v>
      </c>
      <c r="D33" s="53">
        <f>[3]ЦЕНЫ!E144</f>
        <v>92.372881355932208</v>
      </c>
      <c r="E33" s="53"/>
      <c r="F33" s="53">
        <f>IF(F32=0,,F31/F32*1000)</f>
        <v>92.372881355932208</v>
      </c>
      <c r="G33" s="53">
        <f>[3]ЦЕНЫ!F144</f>
        <v>92.372881355932208</v>
      </c>
      <c r="H33" s="53"/>
      <c r="I33" s="53">
        <f>IF(I32=0,,I31/I32*1000)</f>
        <v>92.372881355932222</v>
      </c>
      <c r="J33" s="53">
        <f>[3]ЦЕНЫ!G144</f>
        <v>92.372881355932208</v>
      </c>
      <c r="K33" s="53"/>
      <c r="L33" s="53">
        <f>IF(L32=0,,L31/L32*1000)</f>
        <v>92.372881355932208</v>
      </c>
      <c r="M33" s="53">
        <f>IF(M32=0,,M31/M32*1000)</f>
        <v>92.372881355932208</v>
      </c>
      <c r="N33" s="53">
        <f>IF(N32=0,,N31/N32*1000)</f>
        <v>0</v>
      </c>
      <c r="O33" s="53">
        <f>IF(O32=0,,O31/O32*1000)</f>
        <v>92.372881355932208</v>
      </c>
      <c r="P33" s="53">
        <f>[3]ЦЕНЫ!H144</f>
        <v>92.372881355932208</v>
      </c>
      <c r="Q33" s="53"/>
      <c r="R33" s="53">
        <f>IF(R32=0,,R31/R32*1000)</f>
        <v>92.372881355932222</v>
      </c>
      <c r="S33" s="53">
        <f>[3]ЦЕНЫ!I144</f>
        <v>92.372881355932208</v>
      </c>
      <c r="T33" s="53"/>
      <c r="U33" s="53">
        <f>IF(U32=0,,U31/U32*1000)</f>
        <v>92.372881355932208</v>
      </c>
      <c r="V33" s="53">
        <f>[3]ЦЕНЫ!J144</f>
        <v>92.372881355932208</v>
      </c>
      <c r="W33" s="53"/>
      <c r="X33" s="53">
        <f t="shared" ref="X33:AD33" si="52">IF(X32=0,,X31/X32*1000)</f>
        <v>92.372881355932208</v>
      </c>
      <c r="Y33" s="53">
        <f t="shared" si="52"/>
        <v>92.372881355932208</v>
      </c>
      <c r="Z33" s="53">
        <f t="shared" si="52"/>
        <v>0</v>
      </c>
      <c r="AA33" s="53">
        <f t="shared" si="52"/>
        <v>92.372881355932208</v>
      </c>
      <c r="AB33" s="53">
        <f t="shared" si="52"/>
        <v>92.372881355932208</v>
      </c>
      <c r="AC33" s="53">
        <f t="shared" si="52"/>
        <v>0</v>
      </c>
      <c r="AD33" s="53">
        <f t="shared" si="52"/>
        <v>92.372881355932208</v>
      </c>
      <c r="AE33" s="53">
        <f>[3]ЦЕНЫ!K144</f>
        <v>92.372881355932208</v>
      </c>
      <c r="AF33" s="53"/>
      <c r="AG33" s="53">
        <f>IF(AG32=0,,AG31/AG32*1000)</f>
        <v>92.372881355932208</v>
      </c>
      <c r="AH33" s="53">
        <f>[3]ЦЕНЫ!L144</f>
        <v>92.372881355932208</v>
      </c>
      <c r="AI33" s="53"/>
      <c r="AJ33" s="53">
        <f>IF(AJ32=0,,AJ31/AJ32*1000)</f>
        <v>92.372881355932208</v>
      </c>
      <c r="AK33" s="53">
        <f>[3]ЦЕНЫ!M144</f>
        <v>92.372881355932208</v>
      </c>
      <c r="AL33" s="53"/>
      <c r="AM33" s="53">
        <f t="shared" ref="AM33:AS33" si="53">IF(AM32=0,,AM31/AM32*1000)</f>
        <v>92.372881355932208</v>
      </c>
      <c r="AN33" s="53">
        <f t="shared" si="53"/>
        <v>92.372881355932208</v>
      </c>
      <c r="AO33" s="53">
        <f t="shared" si="53"/>
        <v>0</v>
      </c>
      <c r="AP33" s="53">
        <f t="shared" si="53"/>
        <v>92.372881355932208</v>
      </c>
      <c r="AQ33" s="53">
        <f t="shared" si="53"/>
        <v>92.372881355932208</v>
      </c>
      <c r="AR33" s="53">
        <f t="shared" si="53"/>
        <v>0</v>
      </c>
      <c r="AS33" s="53">
        <f t="shared" si="53"/>
        <v>92.372881355932208</v>
      </c>
      <c r="AT33" s="53">
        <f>[3]ЦЕНЫ!N144</f>
        <v>92.372881355932208</v>
      </c>
      <c r="AU33" s="53"/>
      <c r="AV33" s="53">
        <f>IF(AV32=0,,AV31/AV32*1000)</f>
        <v>92.372881355932208</v>
      </c>
      <c r="AW33" s="53">
        <f>[3]ЦЕНЫ!O144</f>
        <v>92.372881355932208</v>
      </c>
      <c r="AX33" s="53"/>
      <c r="AY33" s="53">
        <f>IF(AY32=0,,AY31/AY32*1000)</f>
        <v>92.372881355932208</v>
      </c>
      <c r="AZ33" s="53">
        <f>[3]ЦЕНЫ!P144</f>
        <v>92.372881355932208</v>
      </c>
      <c r="BA33" s="53"/>
      <c r="BB33" s="53">
        <f t="shared" ref="BB33:BK33" si="54">IF(BB32=0,,BB31/BB32*1000)</f>
        <v>92.372881355932208</v>
      </c>
      <c r="BC33" s="53">
        <f t="shared" si="54"/>
        <v>92.372881355932236</v>
      </c>
      <c r="BD33" s="53">
        <f t="shared" si="54"/>
        <v>0</v>
      </c>
      <c r="BE33" s="53">
        <f t="shared" si="54"/>
        <v>92.372881355932236</v>
      </c>
      <c r="BF33" s="53">
        <f t="shared" si="54"/>
        <v>92.372881355932236</v>
      </c>
      <c r="BG33" s="53">
        <f t="shared" si="54"/>
        <v>0</v>
      </c>
      <c r="BH33" s="53">
        <f t="shared" si="54"/>
        <v>92.372881355932236</v>
      </c>
      <c r="BI33" s="53">
        <f t="shared" si="54"/>
        <v>92.372881355932222</v>
      </c>
      <c r="BJ33" s="53">
        <f t="shared" si="54"/>
        <v>0</v>
      </c>
      <c r="BK33" s="53">
        <f t="shared" si="54"/>
        <v>92.372881355932222</v>
      </c>
      <c r="BL33" s="53">
        <f>AH33</f>
        <v>92.372881355932208</v>
      </c>
      <c r="BM33" s="53"/>
      <c r="BN33" s="53">
        <f>IF(BN32=0,,BN31/BN32*1000)</f>
        <v>92.372881355932208</v>
      </c>
      <c r="BO33" s="41">
        <f t="shared" si="18"/>
        <v>0</v>
      </c>
      <c r="BP33" s="53">
        <f t="shared" si="9"/>
        <v>0</v>
      </c>
      <c r="BQ33" s="54"/>
    </row>
    <row r="34" spans="1:69" s="49" customFormat="1" ht="12.75" hidden="1" outlineLevel="4" x14ac:dyDescent="0.2">
      <c r="A34" s="44"/>
      <c r="B34" s="59" t="s">
        <v>62</v>
      </c>
      <c r="C34" s="46" t="s">
        <v>44</v>
      </c>
      <c r="D34" s="47">
        <f>D35*D36/1000</f>
        <v>10.155483961339122</v>
      </c>
      <c r="E34" s="47"/>
      <c r="F34" s="47">
        <f>D34+E34</f>
        <v>10.155483961339122</v>
      </c>
      <c r="G34" s="47">
        <f>G35*G36/1000</f>
        <v>11.171032357473036</v>
      </c>
      <c r="H34" s="47"/>
      <c r="I34" s="47">
        <f>G34+H34</f>
        <v>11.171032357473036</v>
      </c>
      <c r="J34" s="47">
        <f>J35*J36/1000</f>
        <v>18.27987113041042</v>
      </c>
      <c r="K34" s="47"/>
      <c r="L34" s="47">
        <f>J34+K34</f>
        <v>18.27987113041042</v>
      </c>
      <c r="M34" s="47">
        <f t="shared" ref="M34:O35" si="55">D34+G34+J34</f>
        <v>39.606387449222581</v>
      </c>
      <c r="N34" s="47">
        <f t="shared" si="55"/>
        <v>0</v>
      </c>
      <c r="O34" s="47">
        <f t="shared" si="55"/>
        <v>39.606387449222581</v>
      </c>
      <c r="P34" s="47">
        <f>P35*P36/1000</f>
        <v>15.233225942008687</v>
      </c>
      <c r="Q34" s="47"/>
      <c r="R34" s="47">
        <f>P34+Q34</f>
        <v>15.233225942008687</v>
      </c>
      <c r="S34" s="47">
        <f>S35*S36/1000</f>
        <v>18.27987113041042</v>
      </c>
      <c r="T34" s="47"/>
      <c r="U34" s="47">
        <f>S34+T34</f>
        <v>18.27987113041042</v>
      </c>
      <c r="V34" s="47">
        <f>V35*V36/1000</f>
        <v>18.27987113041042</v>
      </c>
      <c r="W34" s="47"/>
      <c r="X34" s="47">
        <f>V34+W34</f>
        <v>18.27987113041042</v>
      </c>
      <c r="Y34" s="47">
        <f t="shared" ref="Y34:AA35" si="56">P34+S34+V34</f>
        <v>51.792968202829528</v>
      </c>
      <c r="Z34" s="47">
        <f t="shared" si="56"/>
        <v>0</v>
      </c>
      <c r="AA34" s="47">
        <f t="shared" si="56"/>
        <v>51.792968202829528</v>
      </c>
      <c r="AB34" s="47">
        <f t="shared" ref="AB34:AD35" si="57">M34+Y34</f>
        <v>91.399355652052108</v>
      </c>
      <c r="AC34" s="47">
        <f t="shared" si="57"/>
        <v>0</v>
      </c>
      <c r="AD34" s="47">
        <f t="shared" si="57"/>
        <v>91.399355652052108</v>
      </c>
      <c r="AE34" s="47">
        <f>AE35*AE36/1000</f>
        <v>18.27987113041042</v>
      </c>
      <c r="AF34" s="47"/>
      <c r="AG34" s="47">
        <f>AE34+AF34</f>
        <v>18.27987113041042</v>
      </c>
      <c r="AH34" s="47">
        <f>AH35*AH36/1000</f>
        <v>18.27987113041042</v>
      </c>
      <c r="AI34" s="47"/>
      <c r="AJ34" s="47">
        <f>AH34+AI34</f>
        <v>18.27987113041042</v>
      </c>
      <c r="AK34" s="47">
        <f>AK35*AK36/1000</f>
        <v>0</v>
      </c>
      <c r="AL34" s="47"/>
      <c r="AM34" s="47">
        <f>AK34+AL34</f>
        <v>0</v>
      </c>
      <c r="AN34" s="47">
        <f t="shared" ref="AN34:AP35" si="58">AE34+AH34+AK34</f>
        <v>36.55974226082084</v>
      </c>
      <c r="AO34" s="47">
        <f t="shared" si="58"/>
        <v>0</v>
      </c>
      <c r="AP34" s="47">
        <f t="shared" si="58"/>
        <v>36.55974226082084</v>
      </c>
      <c r="AQ34" s="47">
        <f t="shared" ref="AQ34:AS35" si="59">AB34+AN34</f>
        <v>127.95909791287295</v>
      </c>
      <c r="AR34" s="47">
        <f t="shared" si="59"/>
        <v>0</v>
      </c>
      <c r="AS34" s="47">
        <f t="shared" si="59"/>
        <v>127.95909791287295</v>
      </c>
      <c r="AT34" s="47">
        <f>AT35*AT36/1000</f>
        <v>8.1243871690712997</v>
      </c>
      <c r="AU34" s="47"/>
      <c r="AV34" s="47">
        <f>AT34+AU34</f>
        <v>8.1243871690712997</v>
      </c>
      <c r="AW34" s="47">
        <f>AW35*AW36/1000</f>
        <v>8.1243871690712997</v>
      </c>
      <c r="AX34" s="47"/>
      <c r="AY34" s="47">
        <f>AW34+AX34</f>
        <v>8.1243871690712997</v>
      </c>
      <c r="AZ34" s="47">
        <f>AZ35*AZ36/1000</f>
        <v>8.1243871690712997</v>
      </c>
      <c r="BA34" s="47"/>
      <c r="BB34" s="47">
        <f>AZ34+BA34</f>
        <v>8.1243871690712997</v>
      </c>
      <c r="BC34" s="47">
        <f t="shared" ref="BC34:BE35" si="60">AT34+AW34+AZ34</f>
        <v>24.373161507213901</v>
      </c>
      <c r="BD34" s="47">
        <f t="shared" si="60"/>
        <v>0</v>
      </c>
      <c r="BE34" s="47">
        <f t="shared" si="60"/>
        <v>24.373161507213901</v>
      </c>
      <c r="BF34" s="47">
        <f t="shared" ref="BF34:BH35" si="61">AN34+BC34</f>
        <v>60.932903768034741</v>
      </c>
      <c r="BG34" s="47">
        <f t="shared" si="61"/>
        <v>0</v>
      </c>
      <c r="BH34" s="47">
        <f t="shared" si="61"/>
        <v>60.932903768034741</v>
      </c>
      <c r="BI34" s="47">
        <f t="shared" ref="BI34:BK35" si="62">AQ34+BC34</f>
        <v>152.33225942008684</v>
      </c>
      <c r="BJ34" s="47">
        <f t="shared" si="62"/>
        <v>0</v>
      </c>
      <c r="BK34" s="47">
        <f t="shared" si="62"/>
        <v>152.33225942008684</v>
      </c>
      <c r="BL34" s="47">
        <f>BL35*BL36/1000</f>
        <v>0.73728813559322037</v>
      </c>
      <c r="BM34" s="47"/>
      <c r="BN34" s="47">
        <f>BL34+BM34</f>
        <v>0.73728813559322037</v>
      </c>
      <c r="BO34" s="41">
        <f t="shared" si="18"/>
        <v>-17.542582994817199</v>
      </c>
      <c r="BP34" s="47">
        <f t="shared" si="9"/>
        <v>-172.73999999999998</v>
      </c>
      <c r="BQ34" s="48"/>
    </row>
    <row r="35" spans="1:69" s="43" customFormat="1" ht="12.75" hidden="1" outlineLevel="5" x14ac:dyDescent="0.2">
      <c r="A35" s="50"/>
      <c r="B35" s="51" t="s">
        <v>51</v>
      </c>
      <c r="C35" s="52" t="s">
        <v>58</v>
      </c>
      <c r="D35" s="53">
        <f>'[3]Материалы для СЖБ'!O4301</f>
        <v>82.644628099173559</v>
      </c>
      <c r="E35" s="53"/>
      <c r="F35" s="53">
        <f>D35+E35</f>
        <v>82.644628099173559</v>
      </c>
      <c r="G35" s="53">
        <f>'[3]Материалы для СЖБ'!R4301</f>
        <v>90.909090909090907</v>
      </c>
      <c r="H35" s="53"/>
      <c r="I35" s="53">
        <f>G35+H35</f>
        <v>90.909090909090907</v>
      </c>
      <c r="J35" s="53">
        <f>'[3]Материалы для СЖБ'!U4301</f>
        <v>148.7603305785124</v>
      </c>
      <c r="K35" s="53"/>
      <c r="L35" s="53">
        <f>J35+K35</f>
        <v>148.7603305785124</v>
      </c>
      <c r="M35" s="53">
        <f t="shared" si="55"/>
        <v>322.31404958677683</v>
      </c>
      <c r="N35" s="53">
        <f t="shared" si="55"/>
        <v>0</v>
      </c>
      <c r="O35" s="53">
        <f t="shared" si="55"/>
        <v>322.31404958677683</v>
      </c>
      <c r="P35" s="53">
        <f>'[3]Материалы для СЖБ'!AA4301</f>
        <v>123.96694214876034</v>
      </c>
      <c r="Q35" s="53"/>
      <c r="R35" s="53">
        <f>P35+Q35</f>
        <v>123.96694214876034</v>
      </c>
      <c r="S35" s="53">
        <f>'[3]Материалы для СЖБ'!AD4301</f>
        <v>148.7603305785124</v>
      </c>
      <c r="T35" s="53"/>
      <c r="U35" s="53">
        <f>S35+T35</f>
        <v>148.7603305785124</v>
      </c>
      <c r="V35" s="53">
        <f>'[3]Материалы для СЖБ'!AG4301</f>
        <v>148.7603305785124</v>
      </c>
      <c r="W35" s="53"/>
      <c r="X35" s="53">
        <f>V35+W35</f>
        <v>148.7603305785124</v>
      </c>
      <c r="Y35" s="53">
        <f t="shared" si="56"/>
        <v>421.48760330578511</v>
      </c>
      <c r="Z35" s="53">
        <f t="shared" si="56"/>
        <v>0</v>
      </c>
      <c r="AA35" s="53">
        <f t="shared" si="56"/>
        <v>421.48760330578511</v>
      </c>
      <c r="AB35" s="53">
        <f t="shared" si="57"/>
        <v>743.80165289256195</v>
      </c>
      <c r="AC35" s="53">
        <f t="shared" si="57"/>
        <v>0</v>
      </c>
      <c r="AD35" s="53">
        <f t="shared" si="57"/>
        <v>743.80165289256195</v>
      </c>
      <c r="AE35" s="53">
        <f>'[3]Материалы для СЖБ'!AP4301</f>
        <v>148.7603305785124</v>
      </c>
      <c r="AF35" s="53"/>
      <c r="AG35" s="53">
        <f>AE35+AF35</f>
        <v>148.7603305785124</v>
      </c>
      <c r="AH35" s="53">
        <f>'[3]Материалы для СЖБ'!AS4301</f>
        <v>148.7603305785124</v>
      </c>
      <c r="AI35" s="53"/>
      <c r="AJ35" s="53">
        <f>AH35+AI35</f>
        <v>148.7603305785124</v>
      </c>
      <c r="AK35" s="53">
        <f>'[3]Материалы для СЖБ'!AV4301</f>
        <v>0</v>
      </c>
      <c r="AL35" s="53"/>
      <c r="AM35" s="53">
        <f>AK35+AL35</f>
        <v>0</v>
      </c>
      <c r="AN35" s="53">
        <f t="shared" si="58"/>
        <v>297.52066115702479</v>
      </c>
      <c r="AO35" s="53">
        <f t="shared" si="58"/>
        <v>0</v>
      </c>
      <c r="AP35" s="53">
        <f t="shared" si="58"/>
        <v>297.52066115702479</v>
      </c>
      <c r="AQ35" s="53">
        <f t="shared" si="59"/>
        <v>1041.3223140495868</v>
      </c>
      <c r="AR35" s="53">
        <f t="shared" si="59"/>
        <v>0</v>
      </c>
      <c r="AS35" s="53">
        <f t="shared" si="59"/>
        <v>1041.3223140495868</v>
      </c>
      <c r="AT35" s="53">
        <f>'[3]Материалы для СЖБ'!BE4301</f>
        <v>66.11570247933885</v>
      </c>
      <c r="AU35" s="53"/>
      <c r="AV35" s="53">
        <f>AT35+AU35</f>
        <v>66.11570247933885</v>
      </c>
      <c r="AW35" s="53">
        <f>'[3]Материалы для СЖБ'!BH4301</f>
        <v>66.11570247933885</v>
      </c>
      <c r="AX35" s="53"/>
      <c r="AY35" s="53">
        <f>AW35+AX35</f>
        <v>66.11570247933885</v>
      </c>
      <c r="AZ35" s="53">
        <f>'[3]Материалы для СЖБ'!BK4301</f>
        <v>66.11570247933885</v>
      </c>
      <c r="BA35" s="53"/>
      <c r="BB35" s="53">
        <f>AZ35+BA35</f>
        <v>66.11570247933885</v>
      </c>
      <c r="BC35" s="53">
        <f t="shared" si="60"/>
        <v>198.34710743801656</v>
      </c>
      <c r="BD35" s="53">
        <f t="shared" si="60"/>
        <v>0</v>
      </c>
      <c r="BE35" s="53">
        <f t="shared" si="60"/>
        <v>198.34710743801656</v>
      </c>
      <c r="BF35" s="53">
        <f t="shared" si="61"/>
        <v>495.86776859504135</v>
      </c>
      <c r="BG35" s="53">
        <f t="shared" si="61"/>
        <v>0</v>
      </c>
      <c r="BH35" s="53">
        <f t="shared" si="61"/>
        <v>495.86776859504135</v>
      </c>
      <c r="BI35" s="53">
        <f t="shared" si="62"/>
        <v>1239.6694214876034</v>
      </c>
      <c r="BJ35" s="53">
        <f t="shared" si="62"/>
        <v>0</v>
      </c>
      <c r="BK35" s="53">
        <f t="shared" si="62"/>
        <v>1239.6694214876034</v>
      </c>
      <c r="BL35" s="53">
        <v>6</v>
      </c>
      <c r="BM35" s="53"/>
      <c r="BN35" s="53">
        <f>BL35+BM35</f>
        <v>6</v>
      </c>
      <c r="BO35" s="41">
        <f t="shared" si="18"/>
        <v>-142.7603305785124</v>
      </c>
      <c r="BP35" s="53">
        <f t="shared" si="9"/>
        <v>-172.73999999999998</v>
      </c>
      <c r="BQ35" s="54"/>
    </row>
    <row r="36" spans="1:69" s="43" customFormat="1" ht="12.75" hidden="1" outlineLevel="5" x14ac:dyDescent="0.2">
      <c r="A36" s="50"/>
      <c r="B36" s="55" t="s">
        <v>53</v>
      </c>
      <c r="C36" s="56" t="s">
        <v>59</v>
      </c>
      <c r="D36" s="53">
        <f>[3]ЦЕНЫ!E145</f>
        <v>122.88135593220339</v>
      </c>
      <c r="E36" s="53"/>
      <c r="F36" s="53">
        <f>IF(F35=0,,F34/F35*1000)</f>
        <v>122.88135593220336</v>
      </c>
      <c r="G36" s="53">
        <f>[3]ЦЕНЫ!F145</f>
        <v>122.88135593220339</v>
      </c>
      <c r="H36" s="53"/>
      <c r="I36" s="53">
        <f>IF(I35=0,,I34/I35*1000)</f>
        <v>122.88135593220341</v>
      </c>
      <c r="J36" s="53">
        <f>[3]ЦЕНЫ!G145</f>
        <v>122.88135593220339</v>
      </c>
      <c r="K36" s="53"/>
      <c r="L36" s="53">
        <f>IF(L35=0,,L34/L35*1000)</f>
        <v>122.88135593220338</v>
      </c>
      <c r="M36" s="53">
        <f>IF(M35=0,,M34/M35*1000)</f>
        <v>122.88135593220339</v>
      </c>
      <c r="N36" s="53">
        <f>IF(N35=0,,N34/N35*1000)</f>
        <v>0</v>
      </c>
      <c r="O36" s="53">
        <f>IF(O35=0,,O34/O35*1000)</f>
        <v>122.88135593220339</v>
      </c>
      <c r="P36" s="53">
        <f>[3]ЦЕНЫ!H145</f>
        <v>122.88135593220339</v>
      </c>
      <c r="Q36" s="53"/>
      <c r="R36" s="53">
        <f>IF(R35=0,,R34/R35*1000)</f>
        <v>122.88135593220339</v>
      </c>
      <c r="S36" s="53">
        <f>[3]ЦЕНЫ!I145</f>
        <v>122.88135593220339</v>
      </c>
      <c r="T36" s="53"/>
      <c r="U36" s="53">
        <f>IF(U35=0,,U34/U35*1000)</f>
        <v>122.88135593220338</v>
      </c>
      <c r="V36" s="53">
        <f>[3]ЦЕНЫ!J145</f>
        <v>122.88135593220339</v>
      </c>
      <c r="W36" s="53"/>
      <c r="X36" s="53">
        <f t="shared" ref="X36:AD36" si="63">IF(X35=0,,X34/X35*1000)</f>
        <v>122.88135593220338</v>
      </c>
      <c r="Y36" s="53">
        <f t="shared" si="63"/>
        <v>122.88135593220339</v>
      </c>
      <c r="Z36" s="53">
        <f t="shared" si="63"/>
        <v>0</v>
      </c>
      <c r="AA36" s="53">
        <f t="shared" si="63"/>
        <v>122.88135593220339</v>
      </c>
      <c r="AB36" s="53">
        <f t="shared" si="63"/>
        <v>122.88135593220339</v>
      </c>
      <c r="AC36" s="53">
        <f t="shared" si="63"/>
        <v>0</v>
      </c>
      <c r="AD36" s="53">
        <f t="shared" si="63"/>
        <v>122.88135593220339</v>
      </c>
      <c r="AE36" s="53">
        <f>[3]ЦЕНЫ!K145</f>
        <v>122.88135593220339</v>
      </c>
      <c r="AF36" s="53"/>
      <c r="AG36" s="53">
        <f>IF(AG35=0,,AG34/AG35*1000)</f>
        <v>122.88135593220338</v>
      </c>
      <c r="AH36" s="53">
        <f>[3]ЦЕНЫ!L145</f>
        <v>122.88135593220339</v>
      </c>
      <c r="AI36" s="53"/>
      <c r="AJ36" s="53">
        <f>IF(AJ35=0,,AJ34/AJ35*1000)</f>
        <v>122.88135593220338</v>
      </c>
      <c r="AK36" s="53">
        <f>[3]ЦЕНЫ!M145</f>
        <v>122.88135593220339</v>
      </c>
      <c r="AL36" s="53"/>
      <c r="AM36" s="53">
        <f t="shared" ref="AM36:AS36" si="64">IF(AM35=0,,AM34/AM35*1000)</f>
        <v>0</v>
      </c>
      <c r="AN36" s="53">
        <f t="shared" si="64"/>
        <v>122.88135593220338</v>
      </c>
      <c r="AO36" s="53">
        <f t="shared" si="64"/>
        <v>0</v>
      </c>
      <c r="AP36" s="53">
        <f t="shared" si="64"/>
        <v>122.88135593220338</v>
      </c>
      <c r="AQ36" s="53">
        <f t="shared" si="64"/>
        <v>122.88135593220338</v>
      </c>
      <c r="AR36" s="53">
        <f t="shared" si="64"/>
        <v>0</v>
      </c>
      <c r="AS36" s="53">
        <f t="shared" si="64"/>
        <v>122.88135593220338</v>
      </c>
      <c r="AT36" s="53">
        <f>[3]ЦЕНЫ!N145</f>
        <v>122.88135593220339</v>
      </c>
      <c r="AU36" s="53"/>
      <c r="AV36" s="53">
        <f>IF(AV35=0,,AV34/AV35*1000)</f>
        <v>122.88135593220339</v>
      </c>
      <c r="AW36" s="53">
        <f>[3]ЦЕНЫ!O145</f>
        <v>122.88135593220339</v>
      </c>
      <c r="AX36" s="53"/>
      <c r="AY36" s="53">
        <f>IF(AY35=0,,AY34/AY35*1000)</f>
        <v>122.88135593220339</v>
      </c>
      <c r="AZ36" s="53">
        <f>[3]ЦЕНЫ!P145</f>
        <v>122.88135593220339</v>
      </c>
      <c r="BA36" s="53"/>
      <c r="BB36" s="53">
        <f t="shared" ref="BB36:BK36" si="65">IF(BB35=0,,BB34/BB35*1000)</f>
        <v>122.88135593220339</v>
      </c>
      <c r="BC36" s="53">
        <f t="shared" si="65"/>
        <v>122.88135593220339</v>
      </c>
      <c r="BD36" s="53">
        <f t="shared" si="65"/>
        <v>0</v>
      </c>
      <c r="BE36" s="53">
        <f t="shared" si="65"/>
        <v>122.88135593220339</v>
      </c>
      <c r="BF36" s="53">
        <f t="shared" si="65"/>
        <v>122.88135593220338</v>
      </c>
      <c r="BG36" s="53">
        <f t="shared" si="65"/>
        <v>0</v>
      </c>
      <c r="BH36" s="53">
        <f t="shared" si="65"/>
        <v>122.88135593220338</v>
      </c>
      <c r="BI36" s="53">
        <f t="shared" si="65"/>
        <v>122.88135593220338</v>
      </c>
      <c r="BJ36" s="53">
        <f t="shared" si="65"/>
        <v>0</v>
      </c>
      <c r="BK36" s="53">
        <f t="shared" si="65"/>
        <v>122.88135593220338</v>
      </c>
      <c r="BL36" s="53">
        <f>AH36</f>
        <v>122.88135593220339</v>
      </c>
      <c r="BM36" s="53"/>
      <c r="BN36" s="53">
        <f>IF(BN35=0,,BN34/BN35*1000)</f>
        <v>122.88135593220339</v>
      </c>
      <c r="BO36" s="41">
        <f t="shared" si="18"/>
        <v>0</v>
      </c>
      <c r="BP36" s="53">
        <f t="shared" si="9"/>
        <v>0</v>
      </c>
      <c r="BQ36" s="54"/>
    </row>
    <row r="37" spans="1:69" s="49" customFormat="1" ht="12.75" hidden="1" outlineLevel="4" x14ac:dyDescent="0.2">
      <c r="A37" s="44"/>
      <c r="B37" s="59" t="s">
        <v>63</v>
      </c>
      <c r="C37" s="46" t="s">
        <v>44</v>
      </c>
      <c r="D37" s="47">
        <f>D38*D39/1000</f>
        <v>0</v>
      </c>
      <c r="E37" s="47"/>
      <c r="F37" s="47">
        <f>D37+E37</f>
        <v>0</v>
      </c>
      <c r="G37" s="47">
        <f>G38*G39/1000</f>
        <v>0</v>
      </c>
      <c r="H37" s="47"/>
      <c r="I37" s="47">
        <f>G37+H37</f>
        <v>0</v>
      </c>
      <c r="J37" s="47">
        <f>J38*J39/1000</f>
        <v>0</v>
      </c>
      <c r="K37" s="47"/>
      <c r="L37" s="47">
        <f>J37+K37</f>
        <v>0</v>
      </c>
      <c r="M37" s="47">
        <f t="shared" ref="M37:O38" si="66">D37+G37+J37</f>
        <v>0</v>
      </c>
      <c r="N37" s="47">
        <f t="shared" si="66"/>
        <v>0</v>
      </c>
      <c r="O37" s="47">
        <f t="shared" si="66"/>
        <v>0</v>
      </c>
      <c r="P37" s="47">
        <f>P38*P39/1000</f>
        <v>0</v>
      </c>
      <c r="Q37" s="47"/>
      <c r="R37" s="47">
        <f>P37+Q37</f>
        <v>0</v>
      </c>
      <c r="S37" s="47">
        <f>S38*S39/1000</f>
        <v>0</v>
      </c>
      <c r="T37" s="47"/>
      <c r="U37" s="47">
        <f>S37+T37</f>
        <v>0</v>
      </c>
      <c r="V37" s="47">
        <f>V38*V39/1000</f>
        <v>0</v>
      </c>
      <c r="W37" s="47"/>
      <c r="X37" s="47">
        <f>V37+W37</f>
        <v>0</v>
      </c>
      <c r="Y37" s="47">
        <f t="shared" ref="Y37:AA38" si="67">P37+S37+V37</f>
        <v>0</v>
      </c>
      <c r="Z37" s="47">
        <f t="shared" si="67"/>
        <v>0</v>
      </c>
      <c r="AA37" s="47">
        <f t="shared" si="67"/>
        <v>0</v>
      </c>
      <c r="AB37" s="47">
        <f t="shared" ref="AB37:AD38" si="68">M37+Y37</f>
        <v>0</v>
      </c>
      <c r="AC37" s="47">
        <f t="shared" si="68"/>
        <v>0</v>
      </c>
      <c r="AD37" s="47">
        <f t="shared" si="68"/>
        <v>0</v>
      </c>
      <c r="AE37" s="47">
        <f>AE38*AE39/1000</f>
        <v>0</v>
      </c>
      <c r="AF37" s="47"/>
      <c r="AG37" s="47">
        <f>AE37+AF37</f>
        <v>0</v>
      </c>
      <c r="AH37" s="47">
        <f>AH38*AH39/1000</f>
        <v>0</v>
      </c>
      <c r="AI37" s="47"/>
      <c r="AJ37" s="47">
        <f>AH37+AI37</f>
        <v>0</v>
      </c>
      <c r="AK37" s="47">
        <f>AK38*AK39/1000</f>
        <v>0</v>
      </c>
      <c r="AL37" s="47"/>
      <c r="AM37" s="47">
        <f>AK37+AL37</f>
        <v>0</v>
      </c>
      <c r="AN37" s="47">
        <f t="shared" ref="AN37:AP38" si="69">AE37+AH37+AK37</f>
        <v>0</v>
      </c>
      <c r="AO37" s="47">
        <f t="shared" si="69"/>
        <v>0</v>
      </c>
      <c r="AP37" s="47">
        <f t="shared" si="69"/>
        <v>0</v>
      </c>
      <c r="AQ37" s="47">
        <f t="shared" ref="AQ37:AS38" si="70">AB37+AN37</f>
        <v>0</v>
      </c>
      <c r="AR37" s="47">
        <f t="shared" si="70"/>
        <v>0</v>
      </c>
      <c r="AS37" s="47">
        <f t="shared" si="70"/>
        <v>0</v>
      </c>
      <c r="AT37" s="47">
        <f>AT38*AT39/1000</f>
        <v>0</v>
      </c>
      <c r="AU37" s="47"/>
      <c r="AV37" s="47">
        <f>AT37+AU37</f>
        <v>0</v>
      </c>
      <c r="AW37" s="47">
        <f>AW38*AW39/1000</f>
        <v>0</v>
      </c>
      <c r="AX37" s="47"/>
      <c r="AY37" s="47">
        <f>AW37+AX37</f>
        <v>0</v>
      </c>
      <c r="AZ37" s="47">
        <f>AZ38*AZ39/1000</f>
        <v>0</v>
      </c>
      <c r="BA37" s="47"/>
      <c r="BB37" s="47">
        <f>AZ37+BA37</f>
        <v>0</v>
      </c>
      <c r="BC37" s="47">
        <f t="shared" ref="BC37:BE38" si="71">AT37+AW37+AZ37</f>
        <v>0</v>
      </c>
      <c r="BD37" s="47">
        <f t="shared" si="71"/>
        <v>0</v>
      </c>
      <c r="BE37" s="47">
        <f t="shared" si="71"/>
        <v>0</v>
      </c>
      <c r="BF37" s="47">
        <f t="shared" ref="BF37:BH38" si="72">AN37+BC37</f>
        <v>0</v>
      </c>
      <c r="BG37" s="47">
        <f t="shared" si="72"/>
        <v>0</v>
      </c>
      <c r="BH37" s="47">
        <f t="shared" si="72"/>
        <v>0</v>
      </c>
      <c r="BI37" s="47">
        <f t="shared" ref="BI37:BK38" si="73">AQ37+BC37</f>
        <v>0</v>
      </c>
      <c r="BJ37" s="47">
        <f t="shared" si="73"/>
        <v>0</v>
      </c>
      <c r="BK37" s="47">
        <f t="shared" si="73"/>
        <v>0</v>
      </c>
      <c r="BL37" s="47">
        <f>BL38*BL39/1000</f>
        <v>2.5540508474576273</v>
      </c>
      <c r="BM37" s="47"/>
      <c r="BN37" s="47">
        <f>BL37+BM37</f>
        <v>2.5540508474576273</v>
      </c>
      <c r="BO37" s="41">
        <f t="shared" si="18"/>
        <v>2.5540508474576273</v>
      </c>
      <c r="BP37" s="47">
        <f t="shared" si="9"/>
        <v>0</v>
      </c>
      <c r="BQ37" s="48"/>
    </row>
    <row r="38" spans="1:69" s="43" customFormat="1" ht="12.75" hidden="1" outlineLevel="5" x14ac:dyDescent="0.2">
      <c r="A38" s="50"/>
      <c r="B38" s="51" t="s">
        <v>51</v>
      </c>
      <c r="C38" s="52" t="s">
        <v>58</v>
      </c>
      <c r="D38" s="53"/>
      <c r="E38" s="53"/>
      <c r="F38" s="53">
        <f>D38+E38</f>
        <v>0</v>
      </c>
      <c r="G38" s="53"/>
      <c r="H38" s="53"/>
      <c r="I38" s="53">
        <f>G38+H38</f>
        <v>0</v>
      </c>
      <c r="J38" s="53"/>
      <c r="K38" s="53"/>
      <c r="L38" s="53">
        <f>J38+K38</f>
        <v>0</v>
      </c>
      <c r="M38" s="53">
        <f t="shared" si="66"/>
        <v>0</v>
      </c>
      <c r="N38" s="53">
        <f t="shared" si="66"/>
        <v>0</v>
      </c>
      <c r="O38" s="53">
        <f t="shared" si="66"/>
        <v>0</v>
      </c>
      <c r="P38" s="53"/>
      <c r="Q38" s="53"/>
      <c r="R38" s="53">
        <f>P38+Q38</f>
        <v>0</v>
      </c>
      <c r="S38" s="53"/>
      <c r="T38" s="53"/>
      <c r="U38" s="53">
        <f>S38+T38</f>
        <v>0</v>
      </c>
      <c r="V38" s="53"/>
      <c r="W38" s="53"/>
      <c r="X38" s="53">
        <f>V38+W38</f>
        <v>0</v>
      </c>
      <c r="Y38" s="53">
        <f t="shared" si="67"/>
        <v>0</v>
      </c>
      <c r="Z38" s="53">
        <f t="shared" si="67"/>
        <v>0</v>
      </c>
      <c r="AA38" s="53">
        <f t="shared" si="67"/>
        <v>0</v>
      </c>
      <c r="AB38" s="53">
        <f t="shared" si="68"/>
        <v>0</v>
      </c>
      <c r="AC38" s="53">
        <f t="shared" si="68"/>
        <v>0</v>
      </c>
      <c r="AD38" s="53">
        <f t="shared" si="68"/>
        <v>0</v>
      </c>
      <c r="AE38" s="53"/>
      <c r="AF38" s="53"/>
      <c r="AG38" s="53">
        <f>AE38+AF38</f>
        <v>0</v>
      </c>
      <c r="AH38" s="53"/>
      <c r="AI38" s="53"/>
      <c r="AJ38" s="53">
        <f>AH38+AI38</f>
        <v>0</v>
      </c>
      <c r="AK38" s="53"/>
      <c r="AL38" s="53"/>
      <c r="AM38" s="53">
        <f>AK38+AL38</f>
        <v>0</v>
      </c>
      <c r="AN38" s="53">
        <f t="shared" si="69"/>
        <v>0</v>
      </c>
      <c r="AO38" s="53">
        <f t="shared" si="69"/>
        <v>0</v>
      </c>
      <c r="AP38" s="53">
        <f t="shared" si="69"/>
        <v>0</v>
      </c>
      <c r="AQ38" s="53">
        <f t="shared" si="70"/>
        <v>0</v>
      </c>
      <c r="AR38" s="53">
        <f t="shared" si="70"/>
        <v>0</v>
      </c>
      <c r="AS38" s="53">
        <f t="shared" si="70"/>
        <v>0</v>
      </c>
      <c r="AT38" s="53"/>
      <c r="AU38" s="53"/>
      <c r="AV38" s="53">
        <f>AT38+AU38</f>
        <v>0</v>
      </c>
      <c r="AW38" s="53"/>
      <c r="AX38" s="53"/>
      <c r="AY38" s="53">
        <f>AW38+AX38</f>
        <v>0</v>
      </c>
      <c r="AZ38" s="53"/>
      <c r="BA38" s="53"/>
      <c r="BB38" s="53">
        <f>AZ38+BA38</f>
        <v>0</v>
      </c>
      <c r="BC38" s="53">
        <f t="shared" si="71"/>
        <v>0</v>
      </c>
      <c r="BD38" s="53">
        <f t="shared" si="71"/>
        <v>0</v>
      </c>
      <c r="BE38" s="53">
        <f t="shared" si="71"/>
        <v>0</v>
      </c>
      <c r="BF38" s="53">
        <f t="shared" si="72"/>
        <v>0</v>
      </c>
      <c r="BG38" s="53">
        <f t="shared" si="72"/>
        <v>0</v>
      </c>
      <c r="BH38" s="53">
        <f t="shared" si="72"/>
        <v>0</v>
      </c>
      <c r="BI38" s="53">
        <f t="shared" si="73"/>
        <v>0</v>
      </c>
      <c r="BJ38" s="53">
        <f t="shared" si="73"/>
        <v>0</v>
      </c>
      <c r="BK38" s="53">
        <f t="shared" si="73"/>
        <v>0</v>
      </c>
      <c r="BL38" s="53">
        <f>13.4+13.2</f>
        <v>26.6</v>
      </c>
      <c r="BM38" s="53"/>
      <c r="BN38" s="53">
        <f>BL38+BM38</f>
        <v>26.6</v>
      </c>
      <c r="BO38" s="41">
        <f t="shared" si="18"/>
        <v>26.6</v>
      </c>
      <c r="BP38" s="53">
        <f t="shared" si="9"/>
        <v>0</v>
      </c>
      <c r="BQ38" s="54"/>
    </row>
    <row r="39" spans="1:69" s="43" customFormat="1" ht="12.75" hidden="1" outlineLevel="5" x14ac:dyDescent="0.2">
      <c r="A39" s="50"/>
      <c r="B39" s="55" t="s">
        <v>53</v>
      </c>
      <c r="C39" s="56" t="s">
        <v>59</v>
      </c>
      <c r="D39" s="53">
        <f>[3]ЦЕНЫ!E146</f>
        <v>96.016949152542381</v>
      </c>
      <c r="E39" s="53"/>
      <c r="F39" s="53">
        <f>IF(F38=0,,F37/F38*1000)</f>
        <v>0</v>
      </c>
      <c r="G39" s="53">
        <f>[3]ЦЕНЫ!F146</f>
        <v>96.016949152542381</v>
      </c>
      <c r="H39" s="53"/>
      <c r="I39" s="53">
        <f>IF(I38=0,,I37/I38*1000)</f>
        <v>0</v>
      </c>
      <c r="J39" s="53">
        <f>[3]ЦЕНЫ!G146</f>
        <v>96.016949152542381</v>
      </c>
      <c r="K39" s="53"/>
      <c r="L39" s="53">
        <f>IF(L38=0,,L37/L38*1000)</f>
        <v>0</v>
      </c>
      <c r="M39" s="53">
        <f>IF(M38=0,,M37/M38*1000)</f>
        <v>0</v>
      </c>
      <c r="N39" s="53">
        <f>IF(N38=0,,N37/N38*1000)</f>
        <v>0</v>
      </c>
      <c r="O39" s="53">
        <f>IF(O38=0,,O37/O38*1000)</f>
        <v>0</v>
      </c>
      <c r="P39" s="53">
        <f>[3]ЦЕНЫ!H146</f>
        <v>96.016949152542381</v>
      </c>
      <c r="Q39" s="53"/>
      <c r="R39" s="53">
        <f>IF(R38=0,,R37/R38*1000)</f>
        <v>0</v>
      </c>
      <c r="S39" s="53">
        <f>[3]ЦЕНЫ!I146</f>
        <v>96.016949152542381</v>
      </c>
      <c r="T39" s="53"/>
      <c r="U39" s="53">
        <f>IF(U38=0,,U37/U38*1000)</f>
        <v>0</v>
      </c>
      <c r="V39" s="53">
        <f>[3]ЦЕНЫ!J146</f>
        <v>96.016949152542381</v>
      </c>
      <c r="W39" s="53"/>
      <c r="X39" s="53">
        <f t="shared" ref="X39:AD39" si="74">IF(X38=0,,X37/X38*1000)</f>
        <v>0</v>
      </c>
      <c r="Y39" s="53">
        <f t="shared" si="74"/>
        <v>0</v>
      </c>
      <c r="Z39" s="53">
        <f t="shared" si="74"/>
        <v>0</v>
      </c>
      <c r="AA39" s="53">
        <f t="shared" si="74"/>
        <v>0</v>
      </c>
      <c r="AB39" s="53">
        <f t="shared" si="74"/>
        <v>0</v>
      </c>
      <c r="AC39" s="53">
        <f t="shared" si="74"/>
        <v>0</v>
      </c>
      <c r="AD39" s="53">
        <f t="shared" si="74"/>
        <v>0</v>
      </c>
      <c r="AE39" s="53">
        <f>[3]ЦЕНЫ!K146</f>
        <v>96.016949152542381</v>
      </c>
      <c r="AF39" s="53"/>
      <c r="AG39" s="53">
        <f>IF(AG38=0,,AG37/AG38*1000)</f>
        <v>0</v>
      </c>
      <c r="AH39" s="53">
        <f>[3]ЦЕНЫ!L146</f>
        <v>96.016949152542381</v>
      </c>
      <c r="AI39" s="53"/>
      <c r="AJ39" s="53">
        <f>IF(AJ38=0,,AJ37/AJ38*1000)</f>
        <v>0</v>
      </c>
      <c r="AK39" s="53">
        <f>[3]ЦЕНЫ!M146</f>
        <v>96.016949152542381</v>
      </c>
      <c r="AL39" s="53"/>
      <c r="AM39" s="53">
        <f t="shared" ref="AM39:AS39" si="75">IF(AM38=0,,AM37/AM38*1000)</f>
        <v>0</v>
      </c>
      <c r="AN39" s="53">
        <f t="shared" si="75"/>
        <v>0</v>
      </c>
      <c r="AO39" s="53">
        <f t="shared" si="75"/>
        <v>0</v>
      </c>
      <c r="AP39" s="53">
        <f t="shared" si="75"/>
        <v>0</v>
      </c>
      <c r="AQ39" s="53">
        <f t="shared" si="75"/>
        <v>0</v>
      </c>
      <c r="AR39" s="53">
        <f t="shared" si="75"/>
        <v>0</v>
      </c>
      <c r="AS39" s="53">
        <f t="shared" si="75"/>
        <v>0</v>
      </c>
      <c r="AT39" s="53">
        <f>[3]ЦЕНЫ!N146</f>
        <v>96.016949152542381</v>
      </c>
      <c r="AU39" s="53"/>
      <c r="AV39" s="53">
        <f>IF(AV38=0,,AV37/AV38*1000)</f>
        <v>0</v>
      </c>
      <c r="AW39" s="53">
        <f>[3]ЦЕНЫ!O146</f>
        <v>96.016949152542381</v>
      </c>
      <c r="AX39" s="53"/>
      <c r="AY39" s="53">
        <f>IF(AY38=0,,AY37/AY38*1000)</f>
        <v>0</v>
      </c>
      <c r="AZ39" s="53">
        <f>[3]ЦЕНЫ!P146</f>
        <v>96.016949152542381</v>
      </c>
      <c r="BA39" s="53"/>
      <c r="BB39" s="53">
        <f t="shared" ref="BB39:BK39" si="76">IF(BB38=0,,BB37/BB38*1000)</f>
        <v>0</v>
      </c>
      <c r="BC39" s="53">
        <f t="shared" si="76"/>
        <v>0</v>
      </c>
      <c r="BD39" s="53">
        <f t="shared" si="76"/>
        <v>0</v>
      </c>
      <c r="BE39" s="53">
        <f t="shared" si="76"/>
        <v>0</v>
      </c>
      <c r="BF39" s="53">
        <f t="shared" si="76"/>
        <v>0</v>
      </c>
      <c r="BG39" s="53">
        <f t="shared" si="76"/>
        <v>0</v>
      </c>
      <c r="BH39" s="53">
        <f t="shared" si="76"/>
        <v>0</v>
      </c>
      <c r="BI39" s="53">
        <f t="shared" si="76"/>
        <v>0</v>
      </c>
      <c r="BJ39" s="53">
        <f t="shared" si="76"/>
        <v>0</v>
      </c>
      <c r="BK39" s="53">
        <f t="shared" si="76"/>
        <v>0</v>
      </c>
      <c r="BL39" s="53">
        <f>AH39</f>
        <v>96.016949152542381</v>
      </c>
      <c r="BM39" s="53"/>
      <c r="BN39" s="53">
        <f>IF(BN38=0,,BN37/BN38*1000)</f>
        <v>96.016949152542367</v>
      </c>
      <c r="BO39" s="41">
        <f t="shared" si="18"/>
        <v>96.016949152542367</v>
      </c>
      <c r="BP39" s="53">
        <f t="shared" si="9"/>
        <v>0</v>
      </c>
      <c r="BQ39" s="54"/>
    </row>
    <row r="40" spans="1:69" s="42" customFormat="1" ht="12.75" hidden="1" outlineLevel="3" x14ac:dyDescent="0.2">
      <c r="A40" s="44" t="s">
        <v>64</v>
      </c>
      <c r="B40" s="45" t="s">
        <v>65</v>
      </c>
      <c r="C40" s="46" t="s">
        <v>44</v>
      </c>
      <c r="D40" s="57">
        <f>SUMIF($C$41:$C$49,"т. руб.",D$41:D$49)</f>
        <v>918.6668158622133</v>
      </c>
      <c r="E40" s="57"/>
      <c r="F40" s="57">
        <f>D40+E40</f>
        <v>918.6668158622133</v>
      </c>
      <c r="G40" s="57">
        <f>SUMIF($C$41:$C$49,"т. руб.",G$41:G$49)</f>
        <v>970.1979951061852</v>
      </c>
      <c r="H40" s="57"/>
      <c r="I40" s="57">
        <f>G40+H40</f>
        <v>970.1979951061852</v>
      </c>
      <c r="J40" s="57">
        <f>SUMIF($C$41:$C$49,"т. руб.",J$41:J$49)</f>
        <v>1129.3863129540648</v>
      </c>
      <c r="K40" s="57"/>
      <c r="L40" s="57">
        <f>J40+K40</f>
        <v>1129.3863129540648</v>
      </c>
      <c r="M40" s="57">
        <f>D40+G40+J40</f>
        <v>3018.2511239224632</v>
      </c>
      <c r="N40" s="57">
        <f>E40+H40+K40</f>
        <v>0</v>
      </c>
      <c r="O40" s="57">
        <f>F40+I40+L40</f>
        <v>3018.2511239224632</v>
      </c>
      <c r="P40" s="57">
        <f>SUMIF($C$41:$C$49,"т. руб.",P$41:P$49)</f>
        <v>1015.7529057444631</v>
      </c>
      <c r="Q40" s="57"/>
      <c r="R40" s="57">
        <f>P40+Q40</f>
        <v>1015.7529057444631</v>
      </c>
      <c r="S40" s="57">
        <f>SUMIF($C$41:$C$49,"т. руб.",S$41:S$49)</f>
        <v>790.03003780124925</v>
      </c>
      <c r="T40" s="57"/>
      <c r="U40" s="57">
        <f>S40+T40</f>
        <v>790.03003780124925</v>
      </c>
      <c r="V40" s="57">
        <f>SUMIF($C$41:$C$49,"т. руб.",V$41:V$49)</f>
        <v>1512.3432152195337</v>
      </c>
      <c r="W40" s="57"/>
      <c r="X40" s="57">
        <f>V40+W40</f>
        <v>1512.3432152195337</v>
      </c>
      <c r="Y40" s="57">
        <f>P40+S40+V40</f>
        <v>3318.1261587652461</v>
      </c>
      <c r="Z40" s="57">
        <f>Q40+T40+W40</f>
        <v>0</v>
      </c>
      <c r="AA40" s="57">
        <f>R40+U40+X40</f>
        <v>3318.1261587652461</v>
      </c>
      <c r="AB40" s="57">
        <f>M40+Y40</f>
        <v>6336.3772826877093</v>
      </c>
      <c r="AC40" s="57">
        <f>N40+Z40</f>
        <v>0</v>
      </c>
      <c r="AD40" s="57">
        <f>O40+AA40</f>
        <v>6336.3772826877093</v>
      </c>
      <c r="AE40" s="57">
        <f>SUMIF($C$41:$C$49,"т. руб.",AE$41:AE$49)</f>
        <v>1738.0660831627481</v>
      </c>
      <c r="AF40" s="57"/>
      <c r="AG40" s="57">
        <f>AE40+AF40</f>
        <v>1738.0660831627481</v>
      </c>
      <c r="AH40" s="57">
        <f>SUMIF($C$41:$C$49,"т. руб.",AH$41:AH$49)</f>
        <v>190.08</v>
      </c>
      <c r="AI40" s="57"/>
      <c r="AJ40" s="57">
        <f>AH40+AI40</f>
        <v>190.08</v>
      </c>
      <c r="AK40" s="57">
        <f>SUMIF($C$41:$C$49,"т. руб.",AK$41:AK$49)</f>
        <v>1762.4139084044566</v>
      </c>
      <c r="AL40" s="57"/>
      <c r="AM40" s="57">
        <f>AK40+AL40</f>
        <v>1762.4139084044566</v>
      </c>
      <c r="AN40" s="57">
        <f>AE40+AH40+AK40</f>
        <v>3690.5599915672046</v>
      </c>
      <c r="AO40" s="57">
        <f>AF40+AI40+AL40</f>
        <v>0</v>
      </c>
      <c r="AP40" s="57">
        <f>AG40+AJ40+AM40</f>
        <v>3690.5599915672046</v>
      </c>
      <c r="AQ40" s="57">
        <f>AB40+AN40</f>
        <v>10026.937274254913</v>
      </c>
      <c r="AR40" s="57">
        <f>AC40+AO40</f>
        <v>0</v>
      </c>
      <c r="AS40" s="57">
        <f>AD40+AP40</f>
        <v>10026.937274254913</v>
      </c>
      <c r="AT40" s="57">
        <f>SUMIF($C$41:$C$49,"т. руб.",AT$41:AT$49)</f>
        <v>1875.8157236426596</v>
      </c>
      <c r="AU40" s="57"/>
      <c r="AV40" s="57">
        <f>AT40+AU40</f>
        <v>1875.8157236426596</v>
      </c>
      <c r="AW40" s="57">
        <f>SUMIF($C$41:$C$49,"т. руб.",AW$41:AW$49)</f>
        <v>1695.7006132308854</v>
      </c>
      <c r="AX40" s="57"/>
      <c r="AY40" s="57">
        <f>AW40+AX40</f>
        <v>1695.7006132308854</v>
      </c>
      <c r="AZ40" s="57">
        <f>SUMIF($C$41:$C$49,"т. руб.",AZ$41:AZ$49)</f>
        <v>1696.163797173682</v>
      </c>
      <c r="BA40" s="57"/>
      <c r="BB40" s="57">
        <f>AZ40+BA40</f>
        <v>1696.163797173682</v>
      </c>
      <c r="BC40" s="57">
        <f>AT40+AW40+AZ40</f>
        <v>5267.6801340472266</v>
      </c>
      <c r="BD40" s="57">
        <f>AU40+AX40+BA40</f>
        <v>0</v>
      </c>
      <c r="BE40" s="57">
        <f>AV40+AY40+BB40</f>
        <v>5267.6801340472266</v>
      </c>
      <c r="BF40" s="57">
        <f>AN40+BC40</f>
        <v>8958.2401256144312</v>
      </c>
      <c r="BG40" s="57">
        <f>AO40+BD40</f>
        <v>0</v>
      </c>
      <c r="BH40" s="57">
        <f>AP40+BE40</f>
        <v>8958.2401256144312</v>
      </c>
      <c r="BI40" s="57">
        <f>AQ40+BC40</f>
        <v>15294.61740830214</v>
      </c>
      <c r="BJ40" s="57">
        <f>AR40+BD40</f>
        <v>0</v>
      </c>
      <c r="BK40" s="57">
        <f>AS40+BE40</f>
        <v>15294.61740830214</v>
      </c>
      <c r="BL40" s="57">
        <f>SUMIF($C$41:$C$49,"т. руб.",BL$41:BL$49)</f>
        <v>0</v>
      </c>
      <c r="BM40" s="57"/>
      <c r="BN40" s="57">
        <f>BL40+BM40</f>
        <v>0</v>
      </c>
      <c r="BO40" s="41">
        <f t="shared" si="18"/>
        <v>-190.08</v>
      </c>
      <c r="BP40" s="57">
        <f t="shared" si="9"/>
        <v>-20.690852953211412</v>
      </c>
      <c r="BQ40" s="58"/>
    </row>
    <row r="41" spans="1:69" s="49" customFormat="1" ht="12.75" hidden="1" outlineLevel="4" x14ac:dyDescent="0.2">
      <c r="A41" s="44"/>
      <c r="B41" s="59" t="s">
        <v>66</v>
      </c>
      <c r="C41" s="46" t="s">
        <v>44</v>
      </c>
      <c r="D41" s="47">
        <f>D42*D43/1000</f>
        <v>5.1458169138418093</v>
      </c>
      <c r="E41" s="47"/>
      <c r="F41" s="47">
        <f>D41+E41</f>
        <v>5.1458169138418093</v>
      </c>
      <c r="G41" s="47">
        <f>G42*G43/1000</f>
        <v>2.9404668079096048</v>
      </c>
      <c r="H41" s="47"/>
      <c r="I41" s="47">
        <f>G41+H41</f>
        <v>2.9404668079096048</v>
      </c>
      <c r="J41" s="47">
        <f>J42*J43/1000</f>
        <v>0.77197323799435047</v>
      </c>
      <c r="K41" s="47"/>
      <c r="L41" s="47">
        <f>J41+K41</f>
        <v>0.77197323799435047</v>
      </c>
      <c r="M41" s="47">
        <f t="shared" ref="M41:O42" si="77">D41+G41+J41</f>
        <v>8.8582569597457645</v>
      </c>
      <c r="N41" s="47">
        <f t="shared" si="77"/>
        <v>0</v>
      </c>
      <c r="O41" s="47">
        <f t="shared" si="77"/>
        <v>8.8582569597457645</v>
      </c>
      <c r="P41" s="47">
        <f>P42*P43/1000</f>
        <v>0</v>
      </c>
      <c r="Q41" s="47"/>
      <c r="R41" s="47">
        <f>P41+Q41</f>
        <v>0</v>
      </c>
      <c r="S41" s="47">
        <f>S42*S43/1000</f>
        <v>0</v>
      </c>
      <c r="T41" s="47"/>
      <c r="U41" s="47">
        <f>S41+T41</f>
        <v>0</v>
      </c>
      <c r="V41" s="47">
        <f>V42*V43/1000</f>
        <v>0</v>
      </c>
      <c r="W41" s="47"/>
      <c r="X41" s="47">
        <f>V41+W41</f>
        <v>0</v>
      </c>
      <c r="Y41" s="47">
        <f t="shared" ref="Y41:AA42" si="78">P41+S41+V41</f>
        <v>0</v>
      </c>
      <c r="Z41" s="47">
        <f t="shared" si="78"/>
        <v>0</v>
      </c>
      <c r="AA41" s="47">
        <f t="shared" si="78"/>
        <v>0</v>
      </c>
      <c r="AB41" s="47">
        <f t="shared" ref="AB41:AD42" si="79">M41+Y41</f>
        <v>8.8582569597457645</v>
      </c>
      <c r="AC41" s="47">
        <f t="shared" si="79"/>
        <v>0</v>
      </c>
      <c r="AD41" s="47">
        <f t="shared" si="79"/>
        <v>8.8582569597457645</v>
      </c>
      <c r="AE41" s="47">
        <f>AE42*AE43/1000</f>
        <v>0</v>
      </c>
      <c r="AF41" s="47"/>
      <c r="AG41" s="47">
        <f>AE41+AF41</f>
        <v>0</v>
      </c>
      <c r="AH41" s="47">
        <f>AH42*AH43/1000</f>
        <v>0</v>
      </c>
      <c r="AI41" s="47"/>
      <c r="AJ41" s="47">
        <f>AH41+AI41</f>
        <v>0</v>
      </c>
      <c r="AK41" s="47">
        <f>AK42*AK43/1000</f>
        <v>1.7755384473870059</v>
      </c>
      <c r="AL41" s="47"/>
      <c r="AM41" s="47">
        <f>AK41+AL41</f>
        <v>1.7755384473870059</v>
      </c>
      <c r="AN41" s="47">
        <f t="shared" ref="AN41:AP42" si="80">AE41+AH41+AK41</f>
        <v>1.7755384473870059</v>
      </c>
      <c r="AO41" s="47">
        <f t="shared" si="80"/>
        <v>0</v>
      </c>
      <c r="AP41" s="47">
        <f t="shared" si="80"/>
        <v>1.7755384473870059</v>
      </c>
      <c r="AQ41" s="47">
        <f t="shared" ref="AQ41:AS42" si="81">AB41+AN41</f>
        <v>10.633795407132771</v>
      </c>
      <c r="AR41" s="47">
        <f t="shared" si="81"/>
        <v>0</v>
      </c>
      <c r="AS41" s="47">
        <f t="shared" si="81"/>
        <v>10.633795407132771</v>
      </c>
      <c r="AT41" s="47">
        <f>AT42*AT43/1000</f>
        <v>2.3159197139830514</v>
      </c>
      <c r="AU41" s="47"/>
      <c r="AV41" s="47">
        <f>AT41+AU41</f>
        <v>2.3159197139830514</v>
      </c>
      <c r="AW41" s="47">
        <f>AW42*AW43/1000</f>
        <v>2.7791036567796619</v>
      </c>
      <c r="AX41" s="47"/>
      <c r="AY41" s="47">
        <f>AW41+AX41</f>
        <v>2.7791036567796619</v>
      </c>
      <c r="AZ41" s="47">
        <f>AZ42*AZ43/1000</f>
        <v>3.2422875995762714</v>
      </c>
      <c r="BA41" s="47"/>
      <c r="BB41" s="47">
        <f>AZ41+BA41</f>
        <v>3.2422875995762714</v>
      </c>
      <c r="BC41" s="47">
        <f t="shared" ref="BC41:BE42" si="82">AT41+AW41+AZ41</f>
        <v>8.3373109703389847</v>
      </c>
      <c r="BD41" s="47">
        <f t="shared" si="82"/>
        <v>0</v>
      </c>
      <c r="BE41" s="47">
        <f t="shared" si="82"/>
        <v>8.3373109703389847</v>
      </c>
      <c r="BF41" s="47">
        <f t="shared" ref="BF41:BH42" si="83">AN41+BC41</f>
        <v>10.112849417725991</v>
      </c>
      <c r="BG41" s="47">
        <f t="shared" si="83"/>
        <v>0</v>
      </c>
      <c r="BH41" s="47">
        <f t="shared" si="83"/>
        <v>10.112849417725991</v>
      </c>
      <c r="BI41" s="47">
        <f t="shared" ref="BI41:BK42" si="84">AQ41+BC41</f>
        <v>18.971106377471756</v>
      </c>
      <c r="BJ41" s="47">
        <f t="shared" si="84"/>
        <v>0</v>
      </c>
      <c r="BK41" s="47">
        <f t="shared" si="84"/>
        <v>18.971106377471756</v>
      </c>
      <c r="BL41" s="47">
        <f>BL42*BL43/1000</f>
        <v>0</v>
      </c>
      <c r="BM41" s="47"/>
      <c r="BN41" s="47">
        <f>BL41+BM41</f>
        <v>0</v>
      </c>
      <c r="BO41" s="41">
        <f t="shared" si="18"/>
        <v>0</v>
      </c>
      <c r="BP41" s="47">
        <f t="shared" si="9"/>
        <v>0</v>
      </c>
      <c r="BQ41" s="48"/>
    </row>
    <row r="42" spans="1:69" s="43" customFormat="1" ht="13.5" hidden="1" outlineLevel="5" x14ac:dyDescent="0.2">
      <c r="A42" s="50"/>
      <c r="B42" s="51" t="s">
        <v>51</v>
      </c>
      <c r="C42" s="60" t="s">
        <v>32</v>
      </c>
      <c r="D42" s="53">
        <f>'[3]Материалы для СЖБ'!O4302</f>
        <v>1.6635791666666668</v>
      </c>
      <c r="E42" s="53"/>
      <c r="F42" s="53">
        <f>D42+E42</f>
        <v>1.6635791666666668</v>
      </c>
      <c r="G42" s="53">
        <f>'[3]Материалы для СЖБ'!R4302</f>
        <v>0.95061666666666678</v>
      </c>
      <c r="H42" s="53"/>
      <c r="I42" s="53">
        <f>G42+H42</f>
        <v>0.95061666666666678</v>
      </c>
      <c r="J42" s="53">
        <f>'[3]Материалы для СЖБ'!U4302</f>
        <v>0.23765416666666669</v>
      </c>
      <c r="K42" s="53"/>
      <c r="L42" s="53">
        <f>J42+K42</f>
        <v>0.23765416666666669</v>
      </c>
      <c r="M42" s="53">
        <f t="shared" si="77"/>
        <v>2.8518500000000002</v>
      </c>
      <c r="N42" s="53">
        <f t="shared" si="77"/>
        <v>0</v>
      </c>
      <c r="O42" s="53">
        <f t="shared" si="77"/>
        <v>2.8518500000000002</v>
      </c>
      <c r="P42" s="53">
        <f>'[3]Материалы для СЖБ'!AA4302</f>
        <v>0</v>
      </c>
      <c r="Q42" s="53"/>
      <c r="R42" s="53">
        <f>P42+Q42</f>
        <v>0</v>
      </c>
      <c r="S42" s="53">
        <f>'[3]Материалы для СЖБ'!AD4302</f>
        <v>0</v>
      </c>
      <c r="T42" s="53"/>
      <c r="U42" s="53">
        <f>S42+T42</f>
        <v>0</v>
      </c>
      <c r="V42" s="53">
        <f>'[3]Материалы для СЖБ'!AG4302</f>
        <v>0</v>
      </c>
      <c r="W42" s="53"/>
      <c r="X42" s="53">
        <f>V42+W42</f>
        <v>0</v>
      </c>
      <c r="Y42" s="53">
        <f t="shared" si="78"/>
        <v>0</v>
      </c>
      <c r="Z42" s="53">
        <f t="shared" si="78"/>
        <v>0</v>
      </c>
      <c r="AA42" s="53">
        <f t="shared" si="78"/>
        <v>0</v>
      </c>
      <c r="AB42" s="53">
        <f t="shared" si="79"/>
        <v>2.8518500000000002</v>
      </c>
      <c r="AC42" s="53">
        <f t="shared" si="79"/>
        <v>0</v>
      </c>
      <c r="AD42" s="53">
        <f t="shared" si="79"/>
        <v>2.8518500000000002</v>
      </c>
      <c r="AE42" s="53">
        <f>'[3]Материалы для СЖБ'!AP4302</f>
        <v>0</v>
      </c>
      <c r="AF42" s="53"/>
      <c r="AG42" s="53">
        <f>AE42+AF42</f>
        <v>0</v>
      </c>
      <c r="AH42" s="53">
        <f>'[3]Материалы для СЖБ'!AS4302</f>
        <v>0</v>
      </c>
      <c r="AI42" s="53"/>
      <c r="AJ42" s="53">
        <f>AH42+AI42</f>
        <v>0</v>
      </c>
      <c r="AK42" s="53">
        <f>'[3]Материалы для СЖБ'!AV4302</f>
        <v>0.54660458333333339</v>
      </c>
      <c r="AL42" s="53"/>
      <c r="AM42" s="53">
        <f>AK42+AL42</f>
        <v>0.54660458333333339</v>
      </c>
      <c r="AN42" s="53">
        <f t="shared" si="80"/>
        <v>0.54660458333333339</v>
      </c>
      <c r="AO42" s="53">
        <f t="shared" si="80"/>
        <v>0</v>
      </c>
      <c r="AP42" s="53">
        <f t="shared" si="80"/>
        <v>0.54660458333333339</v>
      </c>
      <c r="AQ42" s="53">
        <f t="shared" si="81"/>
        <v>3.3984545833333337</v>
      </c>
      <c r="AR42" s="53">
        <f t="shared" si="81"/>
        <v>0</v>
      </c>
      <c r="AS42" s="53">
        <f t="shared" si="81"/>
        <v>3.3984545833333337</v>
      </c>
      <c r="AT42" s="53">
        <f>'[3]Материалы для СЖБ'!BE4302</f>
        <v>0.71296250000000005</v>
      </c>
      <c r="AU42" s="53"/>
      <c r="AV42" s="53">
        <f>AT42+AU42</f>
        <v>0.71296250000000005</v>
      </c>
      <c r="AW42" s="53">
        <f>'[3]Материалы для СЖБ'!BH4302</f>
        <v>0.85555500000000018</v>
      </c>
      <c r="AX42" s="53"/>
      <c r="AY42" s="53">
        <f>AW42+AX42</f>
        <v>0.85555500000000018</v>
      </c>
      <c r="AZ42" s="53">
        <f>'[3]Материалы для СЖБ'!BK4302</f>
        <v>0.99814750000000008</v>
      </c>
      <c r="BA42" s="53"/>
      <c r="BB42" s="53">
        <f>AZ42+BA42</f>
        <v>0.99814750000000008</v>
      </c>
      <c r="BC42" s="53">
        <f t="shared" si="82"/>
        <v>2.5666650000000004</v>
      </c>
      <c r="BD42" s="53">
        <f t="shared" si="82"/>
        <v>0</v>
      </c>
      <c r="BE42" s="53">
        <f t="shared" si="82"/>
        <v>2.5666650000000004</v>
      </c>
      <c r="BF42" s="53">
        <f t="shared" si="83"/>
        <v>3.1132695833333339</v>
      </c>
      <c r="BG42" s="53">
        <f t="shared" si="83"/>
        <v>0</v>
      </c>
      <c r="BH42" s="53">
        <f t="shared" si="83"/>
        <v>3.1132695833333339</v>
      </c>
      <c r="BI42" s="53">
        <f t="shared" si="84"/>
        <v>5.9651195833333341</v>
      </c>
      <c r="BJ42" s="53">
        <f t="shared" si="84"/>
        <v>0</v>
      </c>
      <c r="BK42" s="53">
        <f t="shared" si="84"/>
        <v>5.9651195833333341</v>
      </c>
      <c r="BL42" s="53"/>
      <c r="BM42" s="53"/>
      <c r="BN42" s="53">
        <f>BL42+BM42</f>
        <v>0</v>
      </c>
      <c r="BO42" s="41">
        <f t="shared" si="18"/>
        <v>0</v>
      </c>
      <c r="BP42" s="53">
        <f t="shared" si="9"/>
        <v>0</v>
      </c>
      <c r="BQ42" s="54"/>
    </row>
    <row r="43" spans="1:69" s="43" customFormat="1" ht="13.5" hidden="1" outlineLevel="5" x14ac:dyDescent="0.2">
      <c r="A43" s="50"/>
      <c r="B43" s="55" t="s">
        <v>53</v>
      </c>
      <c r="C43" s="60" t="s">
        <v>67</v>
      </c>
      <c r="D43" s="53">
        <f>[3]ЦЕНЫ!E149</f>
        <v>3093.2203389830511</v>
      </c>
      <c r="E43" s="53"/>
      <c r="F43" s="53">
        <f>IF(F42=0,,F41/F42*1000)</f>
        <v>3093.2203389830515</v>
      </c>
      <c r="G43" s="53">
        <f>[3]ЦЕНЫ!F149</f>
        <v>3093.2203389830511</v>
      </c>
      <c r="H43" s="53"/>
      <c r="I43" s="53">
        <f>IF(I42=0,,I41/I42*1000)</f>
        <v>3093.2203389830506</v>
      </c>
      <c r="J43" s="53">
        <f>[3]ЦЕНЫ!G149</f>
        <v>3248.305084745763</v>
      </c>
      <c r="K43" s="53"/>
      <c r="L43" s="53">
        <f>IF(L42=0,,L41/L42*1000)</f>
        <v>3248.305084745763</v>
      </c>
      <c r="M43" s="53">
        <f>IF(M42=0,,M41/M42*1000)</f>
        <v>3106.1440677966107</v>
      </c>
      <c r="N43" s="53">
        <f>IF(N42=0,,N41/N42*1000)</f>
        <v>0</v>
      </c>
      <c r="O43" s="53">
        <f>IF(O42=0,,O41/O42*1000)</f>
        <v>3106.1440677966107</v>
      </c>
      <c r="P43" s="53">
        <f>[3]ЦЕНЫ!H149</f>
        <v>3248.305084745763</v>
      </c>
      <c r="Q43" s="53"/>
      <c r="R43" s="53">
        <f>IF(R42=0,,R41/R42*1000)</f>
        <v>0</v>
      </c>
      <c r="S43" s="53">
        <f>[3]ЦЕНЫ!I149</f>
        <v>3248.305084745763</v>
      </c>
      <c r="T43" s="53"/>
      <c r="U43" s="53">
        <f>IF(U42=0,,U41/U42*1000)</f>
        <v>0</v>
      </c>
      <c r="V43" s="53">
        <f>[3]ЦЕНЫ!J149</f>
        <v>3248.305084745763</v>
      </c>
      <c r="W43" s="53"/>
      <c r="X43" s="53">
        <f t="shared" ref="X43:AD43" si="85">IF(X42=0,,X41/X42*1000)</f>
        <v>0</v>
      </c>
      <c r="Y43" s="53">
        <f t="shared" si="85"/>
        <v>0</v>
      </c>
      <c r="Z43" s="53">
        <f t="shared" si="85"/>
        <v>0</v>
      </c>
      <c r="AA43" s="53">
        <f t="shared" si="85"/>
        <v>0</v>
      </c>
      <c r="AB43" s="53">
        <f t="shared" si="85"/>
        <v>3106.1440677966107</v>
      </c>
      <c r="AC43" s="53">
        <f t="shared" si="85"/>
        <v>0</v>
      </c>
      <c r="AD43" s="53">
        <f t="shared" si="85"/>
        <v>3106.1440677966107</v>
      </c>
      <c r="AE43" s="53">
        <f>[3]ЦЕНЫ!K149</f>
        <v>3248.305084745763</v>
      </c>
      <c r="AF43" s="53"/>
      <c r="AG43" s="53">
        <f>IF(AG42=0,,AG41/AG42*1000)</f>
        <v>0</v>
      </c>
      <c r="AH43" s="53">
        <f>[3]ЦЕНЫ!L149</f>
        <v>3248.305084745763</v>
      </c>
      <c r="AI43" s="53"/>
      <c r="AJ43" s="53">
        <f>IF(AJ42=0,,AJ41/AJ42*1000)</f>
        <v>0</v>
      </c>
      <c r="AK43" s="53">
        <f>[3]ЦЕНЫ!M149</f>
        <v>3248.305084745763</v>
      </c>
      <c r="AL43" s="53"/>
      <c r="AM43" s="53">
        <f t="shared" ref="AM43:AS43" si="86">IF(AM42=0,,AM41/AM42*1000)</f>
        <v>3248.305084745763</v>
      </c>
      <c r="AN43" s="53">
        <f t="shared" si="86"/>
        <v>3248.305084745763</v>
      </c>
      <c r="AO43" s="53">
        <f t="shared" si="86"/>
        <v>0</v>
      </c>
      <c r="AP43" s="53">
        <f t="shared" si="86"/>
        <v>3248.305084745763</v>
      </c>
      <c r="AQ43" s="53">
        <f t="shared" si="86"/>
        <v>3129.009126466754</v>
      </c>
      <c r="AR43" s="53">
        <f t="shared" si="86"/>
        <v>0</v>
      </c>
      <c r="AS43" s="53">
        <f t="shared" si="86"/>
        <v>3129.009126466754</v>
      </c>
      <c r="AT43" s="53">
        <f>[3]ЦЕНЫ!N149</f>
        <v>3248.305084745763</v>
      </c>
      <c r="AU43" s="53"/>
      <c r="AV43" s="53">
        <f>IF(AV42=0,,AV41/AV42*1000)</f>
        <v>3248.305084745763</v>
      </c>
      <c r="AW43" s="53">
        <f>[3]ЦЕНЫ!O149</f>
        <v>3248.305084745763</v>
      </c>
      <c r="AX43" s="53"/>
      <c r="AY43" s="53">
        <f>IF(AY42=0,,AY41/AY42*1000)</f>
        <v>3248.305084745763</v>
      </c>
      <c r="AZ43" s="53">
        <f>[3]ЦЕНЫ!P149</f>
        <v>3248.305084745763</v>
      </c>
      <c r="BA43" s="53"/>
      <c r="BB43" s="53">
        <f t="shared" ref="BB43:BK43" si="87">IF(BB42=0,,BB41/BB42*1000)</f>
        <v>3248.3050847457625</v>
      </c>
      <c r="BC43" s="53">
        <f t="shared" si="87"/>
        <v>3248.3050847457625</v>
      </c>
      <c r="BD43" s="53">
        <f t="shared" si="87"/>
        <v>0</v>
      </c>
      <c r="BE43" s="53">
        <f t="shared" si="87"/>
        <v>3248.3050847457625</v>
      </c>
      <c r="BF43" s="53">
        <f t="shared" si="87"/>
        <v>3248.305084745763</v>
      </c>
      <c r="BG43" s="53">
        <f t="shared" si="87"/>
        <v>0</v>
      </c>
      <c r="BH43" s="53">
        <f t="shared" si="87"/>
        <v>3248.305084745763</v>
      </c>
      <c r="BI43" s="53">
        <f t="shared" si="87"/>
        <v>3180.3396583158892</v>
      </c>
      <c r="BJ43" s="53">
        <f t="shared" si="87"/>
        <v>0</v>
      </c>
      <c r="BK43" s="53">
        <f t="shared" si="87"/>
        <v>3180.3396583158892</v>
      </c>
      <c r="BL43" s="53"/>
      <c r="BM43" s="53"/>
      <c r="BN43" s="53">
        <f>IF(BN42=0,,BN41/BN42*1000)</f>
        <v>0</v>
      </c>
      <c r="BO43" s="41">
        <f t="shared" si="18"/>
        <v>0</v>
      </c>
      <c r="BP43" s="53">
        <f t="shared" si="9"/>
        <v>0</v>
      </c>
      <c r="BQ43" s="54"/>
    </row>
    <row r="44" spans="1:69" s="49" customFormat="1" ht="12.75" hidden="1" outlineLevel="4" x14ac:dyDescent="0.2">
      <c r="A44" s="44"/>
      <c r="B44" s="59" t="s">
        <v>68</v>
      </c>
      <c r="C44" s="46" t="s">
        <v>44</v>
      </c>
      <c r="D44" s="47">
        <f>D45*D46/1000</f>
        <v>913.52099894837147</v>
      </c>
      <c r="E44" s="47"/>
      <c r="F44" s="47">
        <f>D44+E44</f>
        <v>913.52099894837147</v>
      </c>
      <c r="G44" s="47">
        <f>G45*G46/1000</f>
        <v>967.25752829827559</v>
      </c>
      <c r="H44" s="47"/>
      <c r="I44" s="47">
        <f>G44+H44</f>
        <v>967.25752829827559</v>
      </c>
      <c r="J44" s="47">
        <f>J45*J46/1000</f>
        <v>1128.6143397160704</v>
      </c>
      <c r="K44" s="47"/>
      <c r="L44" s="47">
        <f>J44+K44</f>
        <v>1128.6143397160704</v>
      </c>
      <c r="M44" s="47">
        <f t="shared" ref="M44:O45" si="88">D44+G44+J44</f>
        <v>3009.3928669627176</v>
      </c>
      <c r="N44" s="47">
        <f t="shared" si="88"/>
        <v>0</v>
      </c>
      <c r="O44" s="47">
        <f t="shared" si="88"/>
        <v>3009.3928669627176</v>
      </c>
      <c r="P44" s="47">
        <f>P45*P46/1000</f>
        <v>1015.7529057444631</v>
      </c>
      <c r="Q44" s="47"/>
      <c r="R44" s="47">
        <f>P44+Q44</f>
        <v>1015.7529057444631</v>
      </c>
      <c r="S44" s="47">
        <f>S45*S46/1000</f>
        <v>790.03003780124925</v>
      </c>
      <c r="T44" s="47"/>
      <c r="U44" s="47">
        <f>S44+T44</f>
        <v>790.03003780124925</v>
      </c>
      <c r="V44" s="47">
        <f>V45*V46/1000</f>
        <v>1512.3432152195337</v>
      </c>
      <c r="W44" s="47"/>
      <c r="X44" s="47">
        <f>V44+W44</f>
        <v>1512.3432152195337</v>
      </c>
      <c r="Y44" s="47">
        <f t="shared" ref="Y44:AA45" si="89">P44+S44+V44</f>
        <v>3318.1261587652461</v>
      </c>
      <c r="Z44" s="47">
        <f t="shared" si="89"/>
        <v>0</v>
      </c>
      <c r="AA44" s="47">
        <f t="shared" si="89"/>
        <v>3318.1261587652461</v>
      </c>
      <c r="AB44" s="47">
        <f t="shared" ref="AB44:AD45" si="90">M44+Y44</f>
        <v>6327.5190257279637</v>
      </c>
      <c r="AC44" s="47">
        <f t="shared" si="90"/>
        <v>0</v>
      </c>
      <c r="AD44" s="47">
        <f t="shared" si="90"/>
        <v>6327.5190257279637</v>
      </c>
      <c r="AE44" s="47">
        <f>AE45*AE46/1000</f>
        <v>1738.0660831627481</v>
      </c>
      <c r="AF44" s="47"/>
      <c r="AG44" s="47">
        <f>AE44+AF44</f>
        <v>1738.0660831627481</v>
      </c>
      <c r="AH44" s="47">
        <f>AH45*AH46/1000</f>
        <v>190.08</v>
      </c>
      <c r="AI44" s="47"/>
      <c r="AJ44" s="47">
        <f>AH44+AI44</f>
        <v>190.08</v>
      </c>
      <c r="AK44" s="47">
        <f>AK45*AK46/1000</f>
        <v>1760.6383699570697</v>
      </c>
      <c r="AL44" s="47"/>
      <c r="AM44" s="47">
        <f>AK44+AL44</f>
        <v>1760.6383699570697</v>
      </c>
      <c r="AN44" s="47">
        <f t="shared" ref="AN44:AP45" si="91">AE44+AH44+AK44</f>
        <v>3688.784453119818</v>
      </c>
      <c r="AO44" s="47">
        <f t="shared" si="91"/>
        <v>0</v>
      </c>
      <c r="AP44" s="47">
        <f t="shared" si="91"/>
        <v>3688.784453119818</v>
      </c>
      <c r="AQ44" s="47">
        <f t="shared" ref="AQ44:AS45" si="92">AB44+AN44</f>
        <v>10016.303478847782</v>
      </c>
      <c r="AR44" s="47">
        <f t="shared" si="92"/>
        <v>0</v>
      </c>
      <c r="AS44" s="47">
        <f t="shared" si="92"/>
        <v>10016.303478847782</v>
      </c>
      <c r="AT44" s="47">
        <f>AT45*AT46/1000</f>
        <v>1873.4998039286766</v>
      </c>
      <c r="AU44" s="47"/>
      <c r="AV44" s="47">
        <f>AT44+AU44</f>
        <v>1873.4998039286766</v>
      </c>
      <c r="AW44" s="47">
        <f>AW45*AW46/1000</f>
        <v>1692.9215095741058</v>
      </c>
      <c r="AX44" s="47"/>
      <c r="AY44" s="47">
        <f>AW44+AX44</f>
        <v>1692.9215095741058</v>
      </c>
      <c r="AZ44" s="47">
        <f>AZ45*AZ46/1000</f>
        <v>1692.9215095741058</v>
      </c>
      <c r="BA44" s="47"/>
      <c r="BB44" s="47">
        <f>AZ44+BA44</f>
        <v>1692.9215095741058</v>
      </c>
      <c r="BC44" s="47">
        <f t="shared" ref="BC44:BE45" si="93">AT44+AW44+AZ44</f>
        <v>5259.3428230768877</v>
      </c>
      <c r="BD44" s="47">
        <f t="shared" si="93"/>
        <v>0</v>
      </c>
      <c r="BE44" s="47">
        <f t="shared" si="93"/>
        <v>5259.3428230768877</v>
      </c>
      <c r="BF44" s="47">
        <f t="shared" ref="BF44:BH45" si="94">AN44+BC44</f>
        <v>8948.1272761967048</v>
      </c>
      <c r="BG44" s="47">
        <f t="shared" si="94"/>
        <v>0</v>
      </c>
      <c r="BH44" s="47">
        <f t="shared" si="94"/>
        <v>8948.1272761967048</v>
      </c>
      <c r="BI44" s="47">
        <f t="shared" ref="BI44:BK45" si="95">AQ44+BC44</f>
        <v>15275.646301924669</v>
      </c>
      <c r="BJ44" s="47">
        <f t="shared" si="95"/>
        <v>0</v>
      </c>
      <c r="BK44" s="47">
        <f t="shared" si="95"/>
        <v>15275.646301924669</v>
      </c>
      <c r="BL44" s="47">
        <f>BL45*BL46/1000</f>
        <v>0</v>
      </c>
      <c r="BM44" s="47"/>
      <c r="BN44" s="47">
        <f>BL44+BM44</f>
        <v>0</v>
      </c>
      <c r="BO44" s="41">
        <f t="shared" si="18"/>
        <v>-190.08</v>
      </c>
      <c r="BP44" s="47">
        <f t="shared" si="9"/>
        <v>-20.807403466238501</v>
      </c>
      <c r="BQ44" s="48"/>
    </row>
    <row r="45" spans="1:69" s="43" customFormat="1" ht="13.5" hidden="1" outlineLevel="5" x14ac:dyDescent="0.2">
      <c r="A45" s="50"/>
      <c r="B45" s="51" t="s">
        <v>51</v>
      </c>
      <c r="C45" s="60" t="s">
        <v>32</v>
      </c>
      <c r="D45" s="53">
        <f>'[3]Материалы для СЖБ'!O4303</f>
        <v>295.33007637235022</v>
      </c>
      <c r="E45" s="53"/>
      <c r="F45" s="53">
        <f>D45+E45</f>
        <v>295.33007637235022</v>
      </c>
      <c r="G45" s="53">
        <f>'[3]Материалы для СЖБ'!R4303</f>
        <v>312.70243380601784</v>
      </c>
      <c r="H45" s="53"/>
      <c r="I45" s="53">
        <f>G45+H45</f>
        <v>312.70243380601784</v>
      </c>
      <c r="J45" s="53">
        <f>'[3]Материалы для СЖБ'!U4303</f>
        <v>347.44714867335318</v>
      </c>
      <c r="K45" s="53"/>
      <c r="L45" s="53">
        <f>J45+K45</f>
        <v>347.44714867335318</v>
      </c>
      <c r="M45" s="53">
        <f t="shared" si="88"/>
        <v>955.4796588517213</v>
      </c>
      <c r="N45" s="53">
        <f t="shared" si="88"/>
        <v>0</v>
      </c>
      <c r="O45" s="53">
        <f t="shared" si="88"/>
        <v>955.4796588517213</v>
      </c>
      <c r="P45" s="53">
        <f>'[3]Материалы для СЖБ'!AA4303</f>
        <v>312.70243380601784</v>
      </c>
      <c r="Q45" s="53"/>
      <c r="R45" s="53">
        <f>P45+Q45</f>
        <v>312.70243380601784</v>
      </c>
      <c r="S45" s="53">
        <f>'[3]Материалы для СЖБ'!AD4303</f>
        <v>243.21300407134726</v>
      </c>
      <c r="T45" s="53"/>
      <c r="U45" s="53">
        <f>S45+T45</f>
        <v>243.21300407134726</v>
      </c>
      <c r="V45" s="53">
        <f>'[3]Материалы для СЖБ'!AG4303</f>
        <v>465.57917922229319</v>
      </c>
      <c r="W45" s="53"/>
      <c r="X45" s="53">
        <f>V45+W45</f>
        <v>465.57917922229319</v>
      </c>
      <c r="Y45" s="53">
        <f t="shared" si="89"/>
        <v>1021.4946170996583</v>
      </c>
      <c r="Z45" s="53">
        <f t="shared" si="89"/>
        <v>0</v>
      </c>
      <c r="AA45" s="53">
        <f t="shared" si="89"/>
        <v>1021.4946170996583</v>
      </c>
      <c r="AB45" s="53">
        <f t="shared" si="90"/>
        <v>1976.9742759513797</v>
      </c>
      <c r="AC45" s="53">
        <f t="shared" si="90"/>
        <v>0</v>
      </c>
      <c r="AD45" s="53">
        <f t="shared" si="90"/>
        <v>1976.9742759513797</v>
      </c>
      <c r="AE45" s="53">
        <f>'[3]Материалы для СЖБ'!AP4303</f>
        <v>535.06860895696389</v>
      </c>
      <c r="AF45" s="53"/>
      <c r="AG45" s="53">
        <f>AE45+AF45</f>
        <v>535.06860895696389</v>
      </c>
      <c r="AH45" s="53">
        <v>48</v>
      </c>
      <c r="AI45" s="53"/>
      <c r="AJ45" s="53">
        <f>AH45+AI45</f>
        <v>48</v>
      </c>
      <c r="AK45" s="53">
        <f>'[3]Материалы для СЖБ'!AV4303</f>
        <v>542.01755193043095</v>
      </c>
      <c r="AL45" s="53"/>
      <c r="AM45" s="53">
        <f>AK45+AL45</f>
        <v>542.01755193043095</v>
      </c>
      <c r="AN45" s="53">
        <f t="shared" si="91"/>
        <v>1125.0861608873947</v>
      </c>
      <c r="AO45" s="53">
        <f t="shared" si="91"/>
        <v>0</v>
      </c>
      <c r="AP45" s="53">
        <f t="shared" si="91"/>
        <v>1125.0861608873947</v>
      </c>
      <c r="AQ45" s="53">
        <f t="shared" si="92"/>
        <v>3102.0604368387744</v>
      </c>
      <c r="AR45" s="53">
        <f t="shared" si="92"/>
        <v>0</v>
      </c>
      <c r="AS45" s="53">
        <f t="shared" si="92"/>
        <v>3102.0604368387744</v>
      </c>
      <c r="AT45" s="53">
        <f>'[3]Материалы для СЖБ'!BE4303</f>
        <v>576.7622667977663</v>
      </c>
      <c r="AU45" s="53"/>
      <c r="AV45" s="53">
        <f>AT45+AU45</f>
        <v>576.7622667977663</v>
      </c>
      <c r="AW45" s="53">
        <f>'[3]Материалы для СЖБ'!BH4303</f>
        <v>521.17072301002986</v>
      </c>
      <c r="AX45" s="53"/>
      <c r="AY45" s="53">
        <f>AW45+AX45</f>
        <v>521.17072301002986</v>
      </c>
      <c r="AZ45" s="53">
        <f>'[3]Материалы для СЖБ'!BK4303</f>
        <v>521.17072301002986</v>
      </c>
      <c r="BA45" s="53"/>
      <c r="BB45" s="53">
        <f>AZ45+BA45</f>
        <v>521.17072301002986</v>
      </c>
      <c r="BC45" s="53">
        <f t="shared" si="93"/>
        <v>1619.1037128178261</v>
      </c>
      <c r="BD45" s="53">
        <f t="shared" si="93"/>
        <v>0</v>
      </c>
      <c r="BE45" s="53">
        <f t="shared" si="93"/>
        <v>1619.1037128178261</v>
      </c>
      <c r="BF45" s="53">
        <f t="shared" si="94"/>
        <v>2744.1898737052206</v>
      </c>
      <c r="BG45" s="53">
        <f t="shared" si="94"/>
        <v>0</v>
      </c>
      <c r="BH45" s="53">
        <f t="shared" si="94"/>
        <v>2744.1898737052206</v>
      </c>
      <c r="BI45" s="53">
        <f t="shared" si="95"/>
        <v>4721.1641496566008</v>
      </c>
      <c r="BJ45" s="53">
        <f t="shared" si="95"/>
        <v>0</v>
      </c>
      <c r="BK45" s="53">
        <f t="shared" si="95"/>
        <v>4721.1641496566008</v>
      </c>
      <c r="BL45" s="53"/>
      <c r="BM45" s="53"/>
      <c r="BN45" s="53">
        <f>BL45+BM45</f>
        <v>0</v>
      </c>
      <c r="BO45" s="41">
        <f t="shared" si="18"/>
        <v>-48</v>
      </c>
      <c r="BP45" s="53">
        <f t="shared" si="9"/>
        <v>-16.253000909897818</v>
      </c>
      <c r="BQ45" s="54"/>
    </row>
    <row r="46" spans="1:69" s="43" customFormat="1" ht="13.5" hidden="1" outlineLevel="5" x14ac:dyDescent="0.2">
      <c r="A46" s="50"/>
      <c r="B46" s="55" t="s">
        <v>53</v>
      </c>
      <c r="C46" s="60" t="s">
        <v>67</v>
      </c>
      <c r="D46" s="53">
        <f>[3]ЦЕНЫ!E150</f>
        <v>3093.2203389830511</v>
      </c>
      <c r="E46" s="53"/>
      <c r="F46" s="53">
        <f>IF(F45=0,,F44/F45*1000)</f>
        <v>3093.2203389830511</v>
      </c>
      <c r="G46" s="53">
        <f>[3]ЦЕНЫ!F150</f>
        <v>3093.2203389830511</v>
      </c>
      <c r="H46" s="53"/>
      <c r="I46" s="53">
        <f>IF(I45=0,,I44/I45*1000)</f>
        <v>3093.2203389830511</v>
      </c>
      <c r="J46" s="53">
        <f>[3]ЦЕНЫ!G150</f>
        <v>3248.305084745763</v>
      </c>
      <c r="K46" s="53"/>
      <c r="L46" s="53">
        <f>IF(L45=0,,L44/L45*1000)</f>
        <v>3248.3050847457635</v>
      </c>
      <c r="M46" s="53">
        <f>IF(M45=0,,M44/M45*1000)</f>
        <v>3149.6147919876739</v>
      </c>
      <c r="N46" s="53">
        <f>IF(N45=0,,N44/N45*1000)</f>
        <v>0</v>
      </c>
      <c r="O46" s="53">
        <f>IF(O45=0,,O44/O45*1000)</f>
        <v>3149.6147919876739</v>
      </c>
      <c r="P46" s="53">
        <f>[3]ЦЕНЫ!H150</f>
        <v>3248.305084745763</v>
      </c>
      <c r="Q46" s="53"/>
      <c r="R46" s="53">
        <f>IF(R45=0,,R44/R45*1000)</f>
        <v>3248.305084745763</v>
      </c>
      <c r="S46" s="53">
        <f>[3]ЦЕНЫ!I150</f>
        <v>3248.305084745763</v>
      </c>
      <c r="T46" s="53"/>
      <c r="U46" s="53">
        <f>IF(U45=0,,U44/U45*1000)</f>
        <v>3248.305084745763</v>
      </c>
      <c r="V46" s="53">
        <f>[3]ЦЕНЫ!J150</f>
        <v>3248.305084745763</v>
      </c>
      <c r="W46" s="53"/>
      <c r="X46" s="53">
        <f t="shared" ref="X46:AD46" si="96">IF(X45=0,,X44/X45*1000)</f>
        <v>3248.3050847457625</v>
      </c>
      <c r="Y46" s="53">
        <f t="shared" si="96"/>
        <v>3248.305084745763</v>
      </c>
      <c r="Z46" s="53">
        <f t="shared" si="96"/>
        <v>0</v>
      </c>
      <c r="AA46" s="53">
        <f t="shared" si="96"/>
        <v>3248.305084745763</v>
      </c>
      <c r="AB46" s="53">
        <f t="shared" si="96"/>
        <v>3200.607667331923</v>
      </c>
      <c r="AC46" s="53">
        <f t="shared" si="96"/>
        <v>0</v>
      </c>
      <c r="AD46" s="53">
        <f t="shared" si="96"/>
        <v>3200.607667331923</v>
      </c>
      <c r="AE46" s="53">
        <f>[3]ЦЕНЫ!K150</f>
        <v>3248.305084745763</v>
      </c>
      <c r="AF46" s="53"/>
      <c r="AG46" s="53">
        <f>IF(AG45=0,,AG44/AG45*1000)</f>
        <v>3248.305084745763</v>
      </c>
      <c r="AH46" s="53">
        <v>3960</v>
      </c>
      <c r="AI46" s="53"/>
      <c r="AJ46" s="53">
        <f>IF(AJ45=0,,AJ44/AJ45*1000)</f>
        <v>3960.0000000000005</v>
      </c>
      <c r="AK46" s="53">
        <f>[3]ЦЕНЫ!M150</f>
        <v>3248.305084745763</v>
      </c>
      <c r="AL46" s="53"/>
      <c r="AM46" s="53">
        <f t="shared" ref="AM46:AS46" si="97">IF(AM45=0,,AM44/AM45*1000)</f>
        <v>3248.3050847457635</v>
      </c>
      <c r="AN46" s="53">
        <f t="shared" si="97"/>
        <v>3278.6684090135327</v>
      </c>
      <c r="AO46" s="53">
        <f t="shared" si="97"/>
        <v>0</v>
      </c>
      <c r="AP46" s="53">
        <f t="shared" si="97"/>
        <v>3278.6684090135327</v>
      </c>
      <c r="AQ46" s="53">
        <f t="shared" si="97"/>
        <v>3228.9195142358749</v>
      </c>
      <c r="AR46" s="53">
        <f t="shared" si="97"/>
        <v>0</v>
      </c>
      <c r="AS46" s="53">
        <f t="shared" si="97"/>
        <v>3228.9195142358749</v>
      </c>
      <c r="AT46" s="53">
        <f>[3]ЦЕНЫ!N150</f>
        <v>3248.305084745763</v>
      </c>
      <c r="AU46" s="53"/>
      <c r="AV46" s="53">
        <f>IF(AV45=0,,AV44/AV45*1000)</f>
        <v>3248.305084745763</v>
      </c>
      <c r="AW46" s="53">
        <f>[3]ЦЕНЫ!O150</f>
        <v>3248.305084745763</v>
      </c>
      <c r="AX46" s="53"/>
      <c r="AY46" s="53">
        <f>IF(AY45=0,,AY44/AY45*1000)</f>
        <v>3248.3050847457635</v>
      </c>
      <c r="AZ46" s="53">
        <f>[3]ЦЕНЫ!P150</f>
        <v>3248.305084745763</v>
      </c>
      <c r="BA46" s="53"/>
      <c r="BB46" s="53">
        <f t="shared" ref="BB46:BK46" si="98">IF(BB45=0,,BB44/BB45*1000)</f>
        <v>3248.3050847457635</v>
      </c>
      <c r="BC46" s="53">
        <f t="shared" si="98"/>
        <v>3248.3050847457625</v>
      </c>
      <c r="BD46" s="53">
        <f t="shared" si="98"/>
        <v>0</v>
      </c>
      <c r="BE46" s="53">
        <f t="shared" si="98"/>
        <v>3248.3050847457625</v>
      </c>
      <c r="BF46" s="53">
        <f t="shared" si="98"/>
        <v>3260.7536970883475</v>
      </c>
      <c r="BG46" s="53">
        <f t="shared" si="98"/>
        <v>0</v>
      </c>
      <c r="BH46" s="53">
        <f t="shared" si="98"/>
        <v>3260.7536970883475</v>
      </c>
      <c r="BI46" s="53">
        <f t="shared" si="98"/>
        <v>3235.5677154406421</v>
      </c>
      <c r="BJ46" s="53">
        <f t="shared" si="98"/>
        <v>0</v>
      </c>
      <c r="BK46" s="53">
        <f t="shared" si="98"/>
        <v>3235.5677154406421</v>
      </c>
      <c r="BL46" s="53"/>
      <c r="BM46" s="53"/>
      <c r="BN46" s="53">
        <f>IF(BN45=0,,BN44/BN45*1000)</f>
        <v>0</v>
      </c>
      <c r="BO46" s="41">
        <f t="shared" si="18"/>
        <v>-3960.0000000000005</v>
      </c>
      <c r="BP46" s="53">
        <f t="shared" si="9"/>
        <v>-128.02191780821917</v>
      </c>
      <c r="BQ46" s="54"/>
    </row>
    <row r="47" spans="1:69" s="49" customFormat="1" ht="12.75" hidden="1" outlineLevel="4" x14ac:dyDescent="0.2">
      <c r="A47" s="44"/>
      <c r="B47" s="59" t="s">
        <v>69</v>
      </c>
      <c r="C47" s="46" t="s">
        <v>44</v>
      </c>
      <c r="D47" s="47">
        <f>D48*D49/1000</f>
        <v>0</v>
      </c>
      <c r="E47" s="47"/>
      <c r="F47" s="47">
        <f>D47+E47</f>
        <v>0</v>
      </c>
      <c r="G47" s="47">
        <f>G48*G49/1000</f>
        <v>0</v>
      </c>
      <c r="H47" s="47"/>
      <c r="I47" s="47">
        <f>G47+H47</f>
        <v>0</v>
      </c>
      <c r="J47" s="47">
        <f>J48*J49/1000</f>
        <v>0</v>
      </c>
      <c r="K47" s="47"/>
      <c r="L47" s="47">
        <f>J47+K47</f>
        <v>0</v>
      </c>
      <c r="M47" s="47">
        <f t="shared" ref="M47:O48" si="99">D47+G47+J47</f>
        <v>0</v>
      </c>
      <c r="N47" s="47">
        <f t="shared" si="99"/>
        <v>0</v>
      </c>
      <c r="O47" s="47">
        <f t="shared" si="99"/>
        <v>0</v>
      </c>
      <c r="P47" s="47">
        <f>P48*P49/1000</f>
        <v>0</v>
      </c>
      <c r="Q47" s="47"/>
      <c r="R47" s="47">
        <f>P47+Q47</f>
        <v>0</v>
      </c>
      <c r="S47" s="47">
        <f>S48*S49/1000</f>
        <v>0</v>
      </c>
      <c r="T47" s="47"/>
      <c r="U47" s="47">
        <f>S47+T47</f>
        <v>0</v>
      </c>
      <c r="V47" s="47">
        <f>V48*V49/1000</f>
        <v>0</v>
      </c>
      <c r="W47" s="47"/>
      <c r="X47" s="47">
        <f>V47+W47</f>
        <v>0</v>
      </c>
      <c r="Y47" s="47">
        <f t="shared" ref="Y47:AA48" si="100">P47+S47+V47</f>
        <v>0</v>
      </c>
      <c r="Z47" s="47">
        <f t="shared" si="100"/>
        <v>0</v>
      </c>
      <c r="AA47" s="47">
        <f t="shared" si="100"/>
        <v>0</v>
      </c>
      <c r="AB47" s="47">
        <f t="shared" ref="AB47:AD48" si="101">M47+Y47</f>
        <v>0</v>
      </c>
      <c r="AC47" s="47">
        <f t="shared" si="101"/>
        <v>0</v>
      </c>
      <c r="AD47" s="47">
        <f t="shared" si="101"/>
        <v>0</v>
      </c>
      <c r="AE47" s="47">
        <f>AE48*AE49/1000</f>
        <v>0</v>
      </c>
      <c r="AF47" s="47"/>
      <c r="AG47" s="47">
        <f>AE47+AF47</f>
        <v>0</v>
      </c>
      <c r="AH47" s="47">
        <f>AH48*AH49/1000</f>
        <v>0</v>
      </c>
      <c r="AI47" s="47"/>
      <c r="AJ47" s="47">
        <f>AH47+AI47</f>
        <v>0</v>
      </c>
      <c r="AK47" s="47">
        <f>AK48*AK49/1000</f>
        <v>0</v>
      </c>
      <c r="AL47" s="47"/>
      <c r="AM47" s="47">
        <f>AK47+AL47</f>
        <v>0</v>
      </c>
      <c r="AN47" s="47">
        <f t="shared" ref="AN47:AP48" si="102">AE47+AH47+AK47</f>
        <v>0</v>
      </c>
      <c r="AO47" s="47">
        <f t="shared" si="102"/>
        <v>0</v>
      </c>
      <c r="AP47" s="47">
        <f t="shared" si="102"/>
        <v>0</v>
      </c>
      <c r="AQ47" s="47">
        <f t="shared" ref="AQ47:AS48" si="103">AB47+AN47</f>
        <v>0</v>
      </c>
      <c r="AR47" s="47">
        <f t="shared" si="103"/>
        <v>0</v>
      </c>
      <c r="AS47" s="47">
        <f t="shared" si="103"/>
        <v>0</v>
      </c>
      <c r="AT47" s="47">
        <f>AT48*AT49/1000</f>
        <v>0</v>
      </c>
      <c r="AU47" s="47"/>
      <c r="AV47" s="47">
        <f>AT47+AU47</f>
        <v>0</v>
      </c>
      <c r="AW47" s="47">
        <f>AW48*AW49/1000</f>
        <v>0</v>
      </c>
      <c r="AX47" s="47"/>
      <c r="AY47" s="47">
        <f>AW47+AX47</f>
        <v>0</v>
      </c>
      <c r="AZ47" s="47">
        <f>AZ48*AZ49/1000</f>
        <v>0</v>
      </c>
      <c r="BA47" s="47"/>
      <c r="BB47" s="47">
        <f>AZ47+BA47</f>
        <v>0</v>
      </c>
      <c r="BC47" s="47">
        <f t="shared" ref="BC47:BE48" si="104">AT47+AW47+AZ47</f>
        <v>0</v>
      </c>
      <c r="BD47" s="47">
        <f t="shared" si="104"/>
        <v>0</v>
      </c>
      <c r="BE47" s="47">
        <f t="shared" si="104"/>
        <v>0</v>
      </c>
      <c r="BF47" s="47">
        <f t="shared" ref="BF47:BH48" si="105">AN47+BC47</f>
        <v>0</v>
      </c>
      <c r="BG47" s="47">
        <f t="shared" si="105"/>
        <v>0</v>
      </c>
      <c r="BH47" s="47">
        <f t="shared" si="105"/>
        <v>0</v>
      </c>
      <c r="BI47" s="47">
        <f t="shared" ref="BI47:BK48" si="106">AQ47+BC47</f>
        <v>0</v>
      </c>
      <c r="BJ47" s="47">
        <f t="shared" si="106"/>
        <v>0</v>
      </c>
      <c r="BK47" s="47">
        <f t="shared" si="106"/>
        <v>0</v>
      </c>
      <c r="BL47" s="47">
        <f>BL48*BL49/1000</f>
        <v>0</v>
      </c>
      <c r="BM47" s="47"/>
      <c r="BN47" s="47">
        <f>BL47+BM47</f>
        <v>0</v>
      </c>
      <c r="BO47" s="41">
        <f t="shared" si="18"/>
        <v>0</v>
      </c>
      <c r="BP47" s="47">
        <f t="shared" si="9"/>
        <v>0</v>
      </c>
      <c r="BQ47" s="48"/>
    </row>
    <row r="48" spans="1:69" s="43" customFormat="1" ht="12.75" hidden="1" outlineLevel="5" x14ac:dyDescent="0.2">
      <c r="A48" s="50"/>
      <c r="B48" s="51" t="s">
        <v>51</v>
      </c>
      <c r="C48" s="52"/>
      <c r="D48" s="53"/>
      <c r="E48" s="53"/>
      <c r="F48" s="53">
        <f>D48+E48</f>
        <v>0</v>
      </c>
      <c r="G48" s="53"/>
      <c r="H48" s="53"/>
      <c r="I48" s="53">
        <f>G48+H48</f>
        <v>0</v>
      </c>
      <c r="J48" s="53"/>
      <c r="K48" s="53"/>
      <c r="L48" s="53">
        <f>J48+K48</f>
        <v>0</v>
      </c>
      <c r="M48" s="53">
        <f t="shared" si="99"/>
        <v>0</v>
      </c>
      <c r="N48" s="53">
        <f t="shared" si="99"/>
        <v>0</v>
      </c>
      <c r="O48" s="53">
        <f t="shared" si="99"/>
        <v>0</v>
      </c>
      <c r="P48" s="53"/>
      <c r="Q48" s="53"/>
      <c r="R48" s="53">
        <f>P48+Q48</f>
        <v>0</v>
      </c>
      <c r="S48" s="53"/>
      <c r="T48" s="53"/>
      <c r="U48" s="53">
        <f>S48+T48</f>
        <v>0</v>
      </c>
      <c r="V48" s="53"/>
      <c r="W48" s="53"/>
      <c r="X48" s="53">
        <f>V48+W48</f>
        <v>0</v>
      </c>
      <c r="Y48" s="53">
        <f t="shared" si="100"/>
        <v>0</v>
      </c>
      <c r="Z48" s="53">
        <f t="shared" si="100"/>
        <v>0</v>
      </c>
      <c r="AA48" s="53">
        <f t="shared" si="100"/>
        <v>0</v>
      </c>
      <c r="AB48" s="53">
        <f t="shared" si="101"/>
        <v>0</v>
      </c>
      <c r="AC48" s="53">
        <f t="shared" si="101"/>
        <v>0</v>
      </c>
      <c r="AD48" s="53">
        <f t="shared" si="101"/>
        <v>0</v>
      </c>
      <c r="AE48" s="53"/>
      <c r="AF48" s="53"/>
      <c r="AG48" s="53">
        <f>AE48+AF48</f>
        <v>0</v>
      </c>
      <c r="AH48" s="53"/>
      <c r="AI48" s="53"/>
      <c r="AJ48" s="53">
        <f>AH48+AI48</f>
        <v>0</v>
      </c>
      <c r="AK48" s="53"/>
      <c r="AL48" s="53"/>
      <c r="AM48" s="53">
        <f>AK48+AL48</f>
        <v>0</v>
      </c>
      <c r="AN48" s="53">
        <f t="shared" si="102"/>
        <v>0</v>
      </c>
      <c r="AO48" s="53">
        <f t="shared" si="102"/>
        <v>0</v>
      </c>
      <c r="AP48" s="53">
        <f t="shared" si="102"/>
        <v>0</v>
      </c>
      <c r="AQ48" s="53">
        <f t="shared" si="103"/>
        <v>0</v>
      </c>
      <c r="AR48" s="53">
        <f t="shared" si="103"/>
        <v>0</v>
      </c>
      <c r="AS48" s="53">
        <f t="shared" si="103"/>
        <v>0</v>
      </c>
      <c r="AT48" s="53"/>
      <c r="AU48" s="53"/>
      <c r="AV48" s="53">
        <f>AT48+AU48</f>
        <v>0</v>
      </c>
      <c r="AW48" s="53"/>
      <c r="AX48" s="53"/>
      <c r="AY48" s="53">
        <f>AW48+AX48</f>
        <v>0</v>
      </c>
      <c r="AZ48" s="53"/>
      <c r="BA48" s="53"/>
      <c r="BB48" s="53">
        <f>AZ48+BA48</f>
        <v>0</v>
      </c>
      <c r="BC48" s="53">
        <f t="shared" si="104"/>
        <v>0</v>
      </c>
      <c r="BD48" s="53">
        <f t="shared" si="104"/>
        <v>0</v>
      </c>
      <c r="BE48" s="53">
        <f t="shared" si="104"/>
        <v>0</v>
      </c>
      <c r="BF48" s="53">
        <f t="shared" si="105"/>
        <v>0</v>
      </c>
      <c r="BG48" s="53">
        <f t="shared" si="105"/>
        <v>0</v>
      </c>
      <c r="BH48" s="53">
        <f t="shared" si="105"/>
        <v>0</v>
      </c>
      <c r="BI48" s="53">
        <f t="shared" si="106"/>
        <v>0</v>
      </c>
      <c r="BJ48" s="53">
        <f t="shared" si="106"/>
        <v>0</v>
      </c>
      <c r="BK48" s="53">
        <f t="shared" si="106"/>
        <v>0</v>
      </c>
      <c r="BL48" s="53"/>
      <c r="BM48" s="53"/>
      <c r="BN48" s="53">
        <f>BL48+BM48</f>
        <v>0</v>
      </c>
      <c r="BO48" s="41">
        <f t="shared" si="18"/>
        <v>0</v>
      </c>
      <c r="BP48" s="53">
        <f t="shared" si="9"/>
        <v>0</v>
      </c>
      <c r="BQ48" s="54"/>
    </row>
    <row r="49" spans="1:69" s="43" customFormat="1" ht="12.75" hidden="1" outlineLevel="5" x14ac:dyDescent="0.2">
      <c r="A49" s="50"/>
      <c r="B49" s="55" t="s">
        <v>53</v>
      </c>
      <c r="C49" s="56"/>
      <c r="D49" s="53">
        <f>[3]ЦЕНЫ!E151</f>
        <v>3940.6779661016953</v>
      </c>
      <c r="E49" s="53"/>
      <c r="F49" s="53">
        <f>IF(F48=0,,F47/F48*1000)</f>
        <v>0</v>
      </c>
      <c r="G49" s="53">
        <f>[3]ЦЕНЫ!F151</f>
        <v>3940.6779661016953</v>
      </c>
      <c r="H49" s="53"/>
      <c r="I49" s="53">
        <f>IF(I48=0,,I47/I48*1000)</f>
        <v>0</v>
      </c>
      <c r="J49" s="53">
        <f>[3]ЦЕНЫ!G151</f>
        <v>4138.1355932203396</v>
      </c>
      <c r="K49" s="53"/>
      <c r="L49" s="53">
        <f>IF(L48=0,,L47/L48*1000)</f>
        <v>0</v>
      </c>
      <c r="M49" s="53">
        <f>IF(M48=0,,M47/M48*1000)</f>
        <v>0</v>
      </c>
      <c r="N49" s="53">
        <f>IF(N48=0,,N47/N48*1000)</f>
        <v>0</v>
      </c>
      <c r="O49" s="53">
        <f>IF(O48=0,,O47/O48*1000)</f>
        <v>0</v>
      </c>
      <c r="P49" s="53">
        <f>[3]ЦЕНЫ!H151</f>
        <v>4138.1355932203396</v>
      </c>
      <c r="Q49" s="53"/>
      <c r="R49" s="53">
        <f>IF(R48=0,,R47/R48*1000)</f>
        <v>0</v>
      </c>
      <c r="S49" s="53">
        <f>[3]ЦЕНЫ!I151</f>
        <v>4138.1355932203396</v>
      </c>
      <c r="T49" s="53"/>
      <c r="U49" s="53">
        <f>IF(U48=0,,U47/U48*1000)</f>
        <v>0</v>
      </c>
      <c r="V49" s="53">
        <f>[3]ЦЕНЫ!J151</f>
        <v>4138.1355932203396</v>
      </c>
      <c r="W49" s="53"/>
      <c r="X49" s="53">
        <f t="shared" ref="X49:AD49" si="107">IF(X48=0,,X47/X48*1000)</f>
        <v>0</v>
      </c>
      <c r="Y49" s="53">
        <f t="shared" si="107"/>
        <v>0</v>
      </c>
      <c r="Z49" s="53">
        <f t="shared" si="107"/>
        <v>0</v>
      </c>
      <c r="AA49" s="53">
        <f t="shared" si="107"/>
        <v>0</v>
      </c>
      <c r="AB49" s="53">
        <f t="shared" si="107"/>
        <v>0</v>
      </c>
      <c r="AC49" s="53">
        <f t="shared" si="107"/>
        <v>0</v>
      </c>
      <c r="AD49" s="53">
        <f t="shared" si="107"/>
        <v>0</v>
      </c>
      <c r="AE49" s="53">
        <f>[3]ЦЕНЫ!K151</f>
        <v>4138.1355932203396</v>
      </c>
      <c r="AF49" s="53"/>
      <c r="AG49" s="53">
        <f>IF(AG48=0,,AG47/AG48*1000)</f>
        <v>0</v>
      </c>
      <c r="AH49" s="53">
        <f>[3]ЦЕНЫ!L151</f>
        <v>4138.1355932203396</v>
      </c>
      <c r="AI49" s="53"/>
      <c r="AJ49" s="53">
        <f>IF(AJ48=0,,AJ47/AJ48*1000)</f>
        <v>0</v>
      </c>
      <c r="AK49" s="53">
        <f>[3]ЦЕНЫ!M151</f>
        <v>4138.1355932203396</v>
      </c>
      <c r="AL49" s="53"/>
      <c r="AM49" s="53">
        <f t="shared" ref="AM49:AS49" si="108">IF(AM48=0,,AM47/AM48*1000)</f>
        <v>0</v>
      </c>
      <c r="AN49" s="53">
        <f t="shared" si="108"/>
        <v>0</v>
      </c>
      <c r="AO49" s="53">
        <f t="shared" si="108"/>
        <v>0</v>
      </c>
      <c r="AP49" s="53">
        <f t="shared" si="108"/>
        <v>0</v>
      </c>
      <c r="AQ49" s="53">
        <f t="shared" si="108"/>
        <v>0</v>
      </c>
      <c r="AR49" s="53">
        <f t="shared" si="108"/>
        <v>0</v>
      </c>
      <c r="AS49" s="53">
        <f t="shared" si="108"/>
        <v>0</v>
      </c>
      <c r="AT49" s="53">
        <f>[3]ЦЕНЫ!N151</f>
        <v>4138.1355932203396</v>
      </c>
      <c r="AU49" s="53"/>
      <c r="AV49" s="53">
        <f>IF(AV48=0,,AV47/AV48*1000)</f>
        <v>0</v>
      </c>
      <c r="AW49" s="53">
        <f>[3]ЦЕНЫ!O151</f>
        <v>4138.1355932203396</v>
      </c>
      <c r="AX49" s="53"/>
      <c r="AY49" s="53">
        <f>IF(AY48=0,,AY47/AY48*1000)</f>
        <v>0</v>
      </c>
      <c r="AZ49" s="53">
        <f>[3]ЦЕНЫ!P151</f>
        <v>4138.1355932203396</v>
      </c>
      <c r="BA49" s="53"/>
      <c r="BB49" s="53">
        <f t="shared" ref="BB49:BK49" si="109">IF(BB48=0,,BB47/BB48*1000)</f>
        <v>0</v>
      </c>
      <c r="BC49" s="53">
        <f t="shared" si="109"/>
        <v>0</v>
      </c>
      <c r="BD49" s="53">
        <f t="shared" si="109"/>
        <v>0</v>
      </c>
      <c r="BE49" s="53">
        <f t="shared" si="109"/>
        <v>0</v>
      </c>
      <c r="BF49" s="53">
        <f t="shared" si="109"/>
        <v>0</v>
      </c>
      <c r="BG49" s="53">
        <f t="shared" si="109"/>
        <v>0</v>
      </c>
      <c r="BH49" s="53">
        <f t="shared" si="109"/>
        <v>0</v>
      </c>
      <c r="BI49" s="53">
        <f t="shared" si="109"/>
        <v>0</v>
      </c>
      <c r="BJ49" s="53">
        <f t="shared" si="109"/>
        <v>0</v>
      </c>
      <c r="BK49" s="53">
        <f t="shared" si="109"/>
        <v>0</v>
      </c>
      <c r="BL49" s="53"/>
      <c r="BM49" s="53"/>
      <c r="BN49" s="53">
        <f>IF(BN48=0,,BN47/BN48*1000)</f>
        <v>0</v>
      </c>
      <c r="BO49" s="41">
        <f t="shared" si="18"/>
        <v>0</v>
      </c>
      <c r="BP49" s="53">
        <f t="shared" si="9"/>
        <v>0</v>
      </c>
      <c r="BQ49" s="54"/>
    </row>
    <row r="50" spans="1:69" s="43" customFormat="1" ht="12.75" hidden="1" outlineLevel="2" x14ac:dyDescent="0.2">
      <c r="A50" s="38" t="s">
        <v>70</v>
      </c>
      <c r="B50" s="39" t="s">
        <v>71</v>
      </c>
      <c r="C50" s="40" t="s">
        <v>44</v>
      </c>
      <c r="D50" s="41">
        <f>D51+D55+D62+D121+D137</f>
        <v>649.48669719347095</v>
      </c>
      <c r="E50" s="41"/>
      <c r="F50" s="41">
        <f>D50+E50</f>
        <v>649.48669719347095</v>
      </c>
      <c r="G50" s="41">
        <f>G51+G55+G62+G121+G137</f>
        <v>564.54934672160869</v>
      </c>
      <c r="H50" s="41"/>
      <c r="I50" s="41">
        <f>G50+H50</f>
        <v>564.54934672160869</v>
      </c>
      <c r="J50" s="41">
        <f>J51+J55+J62+J121+J137</f>
        <v>670.29133949289974</v>
      </c>
      <c r="K50" s="41"/>
      <c r="L50" s="41">
        <f>J50+K50</f>
        <v>670.29133949289974</v>
      </c>
      <c r="M50" s="41">
        <f t="shared" ref="M50:O53" si="110">D50+G50+J50</f>
        <v>1884.3273834079791</v>
      </c>
      <c r="N50" s="41">
        <f t="shared" si="110"/>
        <v>0</v>
      </c>
      <c r="O50" s="41">
        <f t="shared" si="110"/>
        <v>1884.3273834079791</v>
      </c>
      <c r="P50" s="41">
        <f>P51+P55+P62+P121+P137</f>
        <v>582.01784319984779</v>
      </c>
      <c r="Q50" s="41"/>
      <c r="R50" s="41">
        <f>P50+Q50</f>
        <v>582.01784319984779</v>
      </c>
      <c r="S50" s="41">
        <f>S51+S55+S62+S121+S137</f>
        <v>562.57119492158279</v>
      </c>
      <c r="T50" s="41"/>
      <c r="U50" s="41">
        <f>S50+T50</f>
        <v>562.57119492158279</v>
      </c>
      <c r="V50" s="41">
        <f>V51+V55+V62+V121+V137</f>
        <v>680.97022849151961</v>
      </c>
      <c r="W50" s="41"/>
      <c r="X50" s="41">
        <f>V50+W50</f>
        <v>680.97022849151961</v>
      </c>
      <c r="Y50" s="41">
        <f t="shared" ref="Y50:AA53" si="111">P50+S50+V50</f>
        <v>1825.5592666129501</v>
      </c>
      <c r="Z50" s="41">
        <f t="shared" si="111"/>
        <v>0</v>
      </c>
      <c r="AA50" s="41">
        <f t="shared" si="111"/>
        <v>1825.5592666129501</v>
      </c>
      <c r="AB50" s="41">
        <f t="shared" ref="AB50:AD53" si="112">M50+Y50</f>
        <v>3709.8866500209292</v>
      </c>
      <c r="AC50" s="41">
        <f t="shared" si="112"/>
        <v>0</v>
      </c>
      <c r="AD50" s="41">
        <f t="shared" si="112"/>
        <v>3709.8866500209292</v>
      </c>
      <c r="AE50" s="41">
        <f>AE51+AE55+AE62+AE121+AE137</f>
        <v>711.09233565210729</v>
      </c>
      <c r="AF50" s="41"/>
      <c r="AG50" s="41">
        <f>AE50+AF50</f>
        <v>711.09233565210729</v>
      </c>
      <c r="AH50" s="41">
        <f>AH51+AH55+AH62+AH121+AH137</f>
        <v>833.58181034565405</v>
      </c>
      <c r="AI50" s="41"/>
      <c r="AJ50" s="41">
        <f>AH50+AI50</f>
        <v>833.58181034565405</v>
      </c>
      <c r="AK50" s="41">
        <f>AK51+AK55+AK62+AK121+AK137</f>
        <v>807.86113245309718</v>
      </c>
      <c r="AL50" s="41"/>
      <c r="AM50" s="41">
        <f>AK50+AL50</f>
        <v>807.86113245309718</v>
      </c>
      <c r="AN50" s="41">
        <f t="shared" ref="AN50:AP53" si="113">AE50+AH50+AK50</f>
        <v>2352.5352784508586</v>
      </c>
      <c r="AO50" s="41">
        <f t="shared" si="113"/>
        <v>0</v>
      </c>
      <c r="AP50" s="41">
        <f t="shared" si="113"/>
        <v>2352.5352784508586</v>
      </c>
      <c r="AQ50" s="41">
        <f t="shared" ref="AQ50:AS53" si="114">AB50+AN50</f>
        <v>6062.4219284717874</v>
      </c>
      <c r="AR50" s="41">
        <f t="shared" si="114"/>
        <v>0</v>
      </c>
      <c r="AS50" s="41">
        <f t="shared" si="114"/>
        <v>6062.4219284717874</v>
      </c>
      <c r="AT50" s="41">
        <f>AT51+AT55+AT62+AT121+AT137</f>
        <v>921.85202398614558</v>
      </c>
      <c r="AU50" s="41"/>
      <c r="AV50" s="41">
        <f>AT50+AU50</f>
        <v>921.85202398614558</v>
      </c>
      <c r="AW50" s="41">
        <f>AW51+AW55+AW62+AW121+AW137</f>
        <v>880.63359845736773</v>
      </c>
      <c r="AX50" s="41"/>
      <c r="AY50" s="41">
        <f>AW50+AX50</f>
        <v>880.63359845736773</v>
      </c>
      <c r="AZ50" s="41">
        <f>AZ51+AZ55+AZ62+AZ121+AZ137</f>
        <v>882.79219776094601</v>
      </c>
      <c r="BA50" s="41"/>
      <c r="BB50" s="41">
        <f>AZ50+BA50</f>
        <v>882.79219776094601</v>
      </c>
      <c r="BC50" s="41">
        <f t="shared" ref="BC50:BE53" si="115">AT50+AW50+AZ50</f>
        <v>2685.2778202044592</v>
      </c>
      <c r="BD50" s="41">
        <f t="shared" si="115"/>
        <v>0</v>
      </c>
      <c r="BE50" s="41">
        <f t="shared" si="115"/>
        <v>2685.2778202044592</v>
      </c>
      <c r="BF50" s="41">
        <f t="shared" ref="BF50:BH53" si="116">AN50+BC50</f>
        <v>5037.8130986553178</v>
      </c>
      <c r="BG50" s="41">
        <f t="shared" si="116"/>
        <v>0</v>
      </c>
      <c r="BH50" s="41">
        <f t="shared" si="116"/>
        <v>5037.8130986553178</v>
      </c>
      <c r="BI50" s="41">
        <f t="shared" ref="BI50:BK53" si="117">AQ50+BC50</f>
        <v>8747.6997486762466</v>
      </c>
      <c r="BJ50" s="41">
        <f t="shared" si="117"/>
        <v>0</v>
      </c>
      <c r="BK50" s="41">
        <f t="shared" si="117"/>
        <v>8747.6997486762466</v>
      </c>
      <c r="BL50" s="41">
        <f>BL51+BL55+BL62+BL121+BL137</f>
        <v>0</v>
      </c>
      <c r="BM50" s="41"/>
      <c r="BN50" s="41">
        <f>BL50+BM50</f>
        <v>0</v>
      </c>
      <c r="BO50" s="41">
        <f t="shared" si="18"/>
        <v>-833.58181034565405</v>
      </c>
      <c r="BP50" s="41">
        <f t="shared" si="9"/>
        <v>-128.34470882124077</v>
      </c>
      <c r="BQ50" s="42"/>
    </row>
    <row r="51" spans="1:69" s="42" customFormat="1" ht="12.75" hidden="1" outlineLevel="3" x14ac:dyDescent="0.2">
      <c r="A51" s="44" t="s">
        <v>72</v>
      </c>
      <c r="B51" s="45" t="s">
        <v>73</v>
      </c>
      <c r="C51" s="46" t="s">
        <v>44</v>
      </c>
      <c r="D51" s="57">
        <f>SUMIF($C$52:$C$54,"т. руб.",D$52:D$54)</f>
        <v>30.162620675292427</v>
      </c>
      <c r="E51" s="57"/>
      <c r="F51" s="57">
        <f>D51+E51</f>
        <v>30.162620675292427</v>
      </c>
      <c r="G51" s="57">
        <f>SUMIF($C$52:$C$54,"т. руб.",G$52:G$54)</f>
        <v>34.104417267736437</v>
      </c>
      <c r="H51" s="57"/>
      <c r="I51" s="57">
        <f>G51+H51</f>
        <v>34.104417267736437</v>
      </c>
      <c r="J51" s="57">
        <f>SUMIF($C$52:$C$54,"т. руб.",J$52:J$54)</f>
        <v>50.686043452780353</v>
      </c>
      <c r="K51" s="57"/>
      <c r="L51" s="57">
        <f>J51+K51</f>
        <v>50.686043452780353</v>
      </c>
      <c r="M51" s="57">
        <f t="shared" si="110"/>
        <v>114.95308139580922</v>
      </c>
      <c r="N51" s="57">
        <f t="shared" si="110"/>
        <v>0</v>
      </c>
      <c r="O51" s="57">
        <f t="shared" si="110"/>
        <v>114.95308139580922</v>
      </c>
      <c r="P51" s="57">
        <f>SUMIF($C$52:$C$54,"т. руб.",P$52:P$54)</f>
        <v>44.603387174397291</v>
      </c>
      <c r="Q51" s="57"/>
      <c r="R51" s="57">
        <f>P51+Q51</f>
        <v>44.603387174397291</v>
      </c>
      <c r="S51" s="57">
        <f>SUMIF($C$52:$C$54,"т. руб.",S$52:S$54)</f>
        <v>42.000392116471986</v>
      </c>
      <c r="T51" s="57"/>
      <c r="U51" s="57">
        <f>S51+T51</f>
        <v>42.000392116471986</v>
      </c>
      <c r="V51" s="57">
        <f>SUMIF($C$52:$C$54,"т. руб.",V$52:V$54)</f>
        <v>49.475077428239601</v>
      </c>
      <c r="W51" s="57"/>
      <c r="X51" s="57">
        <f>V51+W51</f>
        <v>49.475077428239601</v>
      </c>
      <c r="Y51" s="57">
        <f t="shared" si="111"/>
        <v>136.0788567191089</v>
      </c>
      <c r="Z51" s="57">
        <f t="shared" si="111"/>
        <v>0</v>
      </c>
      <c r="AA51" s="57">
        <f t="shared" si="111"/>
        <v>136.0788567191089</v>
      </c>
      <c r="AB51" s="57">
        <f t="shared" si="112"/>
        <v>251.03193811491812</v>
      </c>
      <c r="AC51" s="57">
        <f t="shared" si="112"/>
        <v>0</v>
      </c>
      <c r="AD51" s="57">
        <f t="shared" si="112"/>
        <v>251.03193811491812</v>
      </c>
      <c r="AE51" s="57">
        <f>SUMIF($C$52:$C$54,"т. руб.",AE$52:AE$54)</f>
        <v>58.092853763513155</v>
      </c>
      <c r="AF51" s="57"/>
      <c r="AG51" s="57">
        <f>AE51+AF51</f>
        <v>58.092853763513155</v>
      </c>
      <c r="AH51" s="57">
        <f>SUMIF($C$52:$C$54,"т. руб.",AH$52:AH$54)</f>
        <v>59.609435281959136</v>
      </c>
      <c r="AI51" s="57"/>
      <c r="AJ51" s="57">
        <f>AH51+AI51</f>
        <v>59.609435281959136</v>
      </c>
      <c r="AK51" s="57">
        <f>SUMIF($C$52:$C$54,"т. руб.",AK$52:AK$54)</f>
        <v>59.759707118315113</v>
      </c>
      <c r="AL51" s="57"/>
      <c r="AM51" s="57">
        <f>AK51+AL51</f>
        <v>59.759707118315113</v>
      </c>
      <c r="AN51" s="57">
        <f t="shared" si="113"/>
        <v>177.4619961637874</v>
      </c>
      <c r="AO51" s="57">
        <f t="shared" si="113"/>
        <v>0</v>
      </c>
      <c r="AP51" s="57">
        <f t="shared" si="113"/>
        <v>177.4619961637874</v>
      </c>
      <c r="AQ51" s="57">
        <f t="shared" si="114"/>
        <v>428.49393427870552</v>
      </c>
      <c r="AR51" s="57">
        <f t="shared" si="114"/>
        <v>0</v>
      </c>
      <c r="AS51" s="57">
        <f t="shared" si="114"/>
        <v>428.49393427870552</v>
      </c>
      <c r="AT51" s="57">
        <f>SUMIF($C$52:$C$54,"т. руб.",AT$52:AT$54)</f>
        <v>57.038185874082835</v>
      </c>
      <c r="AU51" s="57"/>
      <c r="AV51" s="57">
        <f>AT51+AU51</f>
        <v>57.038185874082835</v>
      </c>
      <c r="AW51" s="57">
        <f>SUMIF($C$52:$C$54,"т. руб.",AW$52:AW$54)</f>
        <v>48.8313300983381</v>
      </c>
      <c r="AX51" s="57"/>
      <c r="AY51" s="57">
        <f>AW51+AX51</f>
        <v>48.8313300983381</v>
      </c>
      <c r="AZ51" s="57">
        <f>SUMIF($C$52:$C$54,"т. руб.",AZ$52:AZ$54)</f>
        <v>53.41369814834102</v>
      </c>
      <c r="BA51" s="57"/>
      <c r="BB51" s="57">
        <f>AZ51+BA51</f>
        <v>53.41369814834102</v>
      </c>
      <c r="BC51" s="57">
        <f t="shared" si="115"/>
        <v>159.28321412076195</v>
      </c>
      <c r="BD51" s="57">
        <f t="shared" si="115"/>
        <v>0</v>
      </c>
      <c r="BE51" s="57">
        <f t="shared" si="115"/>
        <v>159.28321412076195</v>
      </c>
      <c r="BF51" s="57">
        <f t="shared" si="116"/>
        <v>336.74521028454933</v>
      </c>
      <c r="BG51" s="57">
        <f t="shared" si="116"/>
        <v>0</v>
      </c>
      <c r="BH51" s="57">
        <f t="shared" si="116"/>
        <v>336.74521028454933</v>
      </c>
      <c r="BI51" s="57">
        <f t="shared" si="117"/>
        <v>587.77714839946748</v>
      </c>
      <c r="BJ51" s="57">
        <f t="shared" si="117"/>
        <v>0</v>
      </c>
      <c r="BK51" s="57">
        <f t="shared" si="117"/>
        <v>587.77714839946748</v>
      </c>
      <c r="BL51" s="57">
        <f>SUMIF($C$52:$C$54,"т. руб.",BL$52:BL$54)</f>
        <v>0</v>
      </c>
      <c r="BM51" s="57"/>
      <c r="BN51" s="57">
        <f>BL51+BM51</f>
        <v>0</v>
      </c>
      <c r="BO51" s="41">
        <f t="shared" si="18"/>
        <v>-59.609435281959136</v>
      </c>
      <c r="BP51" s="57">
        <f t="shared" si="9"/>
        <v>-197.62684391276363</v>
      </c>
      <c r="BQ51" s="58"/>
    </row>
    <row r="52" spans="1:69" s="49" customFormat="1" ht="12.75" hidden="1" outlineLevel="4" x14ac:dyDescent="0.2">
      <c r="A52" s="44"/>
      <c r="B52" s="59" t="s">
        <v>74</v>
      </c>
      <c r="C52" s="46" t="s">
        <v>44</v>
      </c>
      <c r="D52" s="47">
        <f>D53*D54/1000</f>
        <v>30.162620675292427</v>
      </c>
      <c r="E52" s="47"/>
      <c r="F52" s="47">
        <f>D52+E52</f>
        <v>30.162620675292427</v>
      </c>
      <c r="G52" s="47">
        <f>G53*G54/1000</f>
        <v>34.104417267736437</v>
      </c>
      <c r="H52" s="47"/>
      <c r="I52" s="47">
        <f>G52+H52</f>
        <v>34.104417267736437</v>
      </c>
      <c r="J52" s="47">
        <f>J53*J54/1000</f>
        <v>50.686043452780353</v>
      </c>
      <c r="K52" s="47"/>
      <c r="L52" s="47">
        <f>J52+K52</f>
        <v>50.686043452780353</v>
      </c>
      <c r="M52" s="47">
        <f t="shared" si="110"/>
        <v>114.95308139580922</v>
      </c>
      <c r="N52" s="47">
        <f t="shared" si="110"/>
        <v>0</v>
      </c>
      <c r="O52" s="47">
        <f t="shared" si="110"/>
        <v>114.95308139580922</v>
      </c>
      <c r="P52" s="47">
        <f>P53*P54/1000</f>
        <v>44.603387174397291</v>
      </c>
      <c r="Q52" s="47"/>
      <c r="R52" s="47">
        <f>P52+Q52</f>
        <v>44.603387174397291</v>
      </c>
      <c r="S52" s="47">
        <f>S53*S54/1000</f>
        <v>42.000392116471986</v>
      </c>
      <c r="T52" s="47"/>
      <c r="U52" s="47">
        <f>S52+T52</f>
        <v>42.000392116471986</v>
      </c>
      <c r="V52" s="47">
        <f>V53*V54/1000</f>
        <v>49.475077428239601</v>
      </c>
      <c r="W52" s="47"/>
      <c r="X52" s="47">
        <f>V52+W52</f>
        <v>49.475077428239601</v>
      </c>
      <c r="Y52" s="47">
        <f t="shared" si="111"/>
        <v>136.0788567191089</v>
      </c>
      <c r="Z52" s="47">
        <f t="shared" si="111"/>
        <v>0</v>
      </c>
      <c r="AA52" s="47">
        <f t="shared" si="111"/>
        <v>136.0788567191089</v>
      </c>
      <c r="AB52" s="47">
        <f t="shared" si="112"/>
        <v>251.03193811491812</v>
      </c>
      <c r="AC52" s="47">
        <f t="shared" si="112"/>
        <v>0</v>
      </c>
      <c r="AD52" s="47">
        <f t="shared" si="112"/>
        <v>251.03193811491812</v>
      </c>
      <c r="AE52" s="47">
        <f>AE53*AE54/1000</f>
        <v>58.092853763513155</v>
      </c>
      <c r="AF52" s="47"/>
      <c r="AG52" s="47">
        <f>AE52+AF52</f>
        <v>58.092853763513155</v>
      </c>
      <c r="AH52" s="47">
        <f>AH53*AH54/1000</f>
        <v>59.609435281959136</v>
      </c>
      <c r="AI52" s="47"/>
      <c r="AJ52" s="47">
        <f>AH52+AI52</f>
        <v>59.609435281959136</v>
      </c>
      <c r="AK52" s="47">
        <f>AK53*AK54/1000</f>
        <v>59.759707118315113</v>
      </c>
      <c r="AL52" s="47"/>
      <c r="AM52" s="47">
        <f>AK52+AL52</f>
        <v>59.759707118315113</v>
      </c>
      <c r="AN52" s="47">
        <f t="shared" si="113"/>
        <v>177.4619961637874</v>
      </c>
      <c r="AO52" s="47">
        <f t="shared" si="113"/>
        <v>0</v>
      </c>
      <c r="AP52" s="47">
        <f t="shared" si="113"/>
        <v>177.4619961637874</v>
      </c>
      <c r="AQ52" s="47">
        <f t="shared" si="114"/>
        <v>428.49393427870552</v>
      </c>
      <c r="AR52" s="47">
        <f t="shared" si="114"/>
        <v>0</v>
      </c>
      <c r="AS52" s="47">
        <f t="shared" si="114"/>
        <v>428.49393427870552</v>
      </c>
      <c r="AT52" s="47">
        <f>AT53*AT54/1000</f>
        <v>57.038185874082835</v>
      </c>
      <c r="AU52" s="47"/>
      <c r="AV52" s="47">
        <f>AT52+AU52</f>
        <v>57.038185874082835</v>
      </c>
      <c r="AW52" s="47">
        <f>AW53*AW54/1000</f>
        <v>48.8313300983381</v>
      </c>
      <c r="AX52" s="47"/>
      <c r="AY52" s="47">
        <f>AW52+AX52</f>
        <v>48.8313300983381</v>
      </c>
      <c r="AZ52" s="47">
        <f>AZ53*AZ54/1000</f>
        <v>53.41369814834102</v>
      </c>
      <c r="BA52" s="47"/>
      <c r="BB52" s="47">
        <f>AZ52+BA52</f>
        <v>53.41369814834102</v>
      </c>
      <c r="BC52" s="47">
        <f t="shared" si="115"/>
        <v>159.28321412076195</v>
      </c>
      <c r="BD52" s="47">
        <f t="shared" si="115"/>
        <v>0</v>
      </c>
      <c r="BE52" s="47">
        <f t="shared" si="115"/>
        <v>159.28321412076195</v>
      </c>
      <c r="BF52" s="47">
        <f t="shared" si="116"/>
        <v>336.74521028454933</v>
      </c>
      <c r="BG52" s="47">
        <f t="shared" si="116"/>
        <v>0</v>
      </c>
      <c r="BH52" s="47">
        <f t="shared" si="116"/>
        <v>336.74521028454933</v>
      </c>
      <c r="BI52" s="47">
        <f t="shared" si="117"/>
        <v>587.77714839946748</v>
      </c>
      <c r="BJ52" s="47">
        <f t="shared" si="117"/>
        <v>0</v>
      </c>
      <c r="BK52" s="47">
        <f t="shared" si="117"/>
        <v>587.77714839946748</v>
      </c>
      <c r="BL52" s="47">
        <f>BL53*BL54/1000</f>
        <v>0</v>
      </c>
      <c r="BM52" s="47"/>
      <c r="BN52" s="47">
        <f>BL52+BM52</f>
        <v>0</v>
      </c>
      <c r="BO52" s="41">
        <f t="shared" si="18"/>
        <v>-59.609435281959136</v>
      </c>
      <c r="BP52" s="47">
        <f t="shared" si="9"/>
        <v>-197.62684391276363</v>
      </c>
      <c r="BQ52" s="48"/>
    </row>
    <row r="53" spans="1:69" s="43" customFormat="1" ht="12.75" hidden="1" outlineLevel="5" x14ac:dyDescent="0.2">
      <c r="A53" s="50"/>
      <c r="B53" s="51" t="s">
        <v>51</v>
      </c>
      <c r="C53" s="52" t="s">
        <v>58</v>
      </c>
      <c r="D53" s="53">
        <f>'[3]Материалы для СЖБ'!O4304</f>
        <v>425.13010507459461</v>
      </c>
      <c r="E53" s="53"/>
      <c r="F53" s="53">
        <f>D53+E53</f>
        <v>425.13010507459461</v>
      </c>
      <c r="G53" s="53">
        <f>'[3]Материалы для СЖБ'!R4304</f>
        <v>480.68815546976828</v>
      </c>
      <c r="H53" s="53"/>
      <c r="I53" s="53">
        <f>G53+H53</f>
        <v>480.68815546976828</v>
      </c>
      <c r="J53" s="53">
        <f>'[3]Материалы для СЖБ'!U4304</f>
        <v>714.39956132681334</v>
      </c>
      <c r="K53" s="53"/>
      <c r="L53" s="53">
        <f>J53+K53</f>
        <v>714.39956132681334</v>
      </c>
      <c r="M53" s="53">
        <f t="shared" si="110"/>
        <v>1620.2178218711761</v>
      </c>
      <c r="N53" s="53">
        <f t="shared" si="110"/>
        <v>0</v>
      </c>
      <c r="O53" s="53">
        <f t="shared" si="110"/>
        <v>1620.2178218711761</v>
      </c>
      <c r="P53" s="53">
        <f>'[3]Материалы для СЖБ'!AA4304</f>
        <v>628.66694775189683</v>
      </c>
      <c r="Q53" s="53"/>
      <c r="R53" s="53">
        <f>P53+Q53</f>
        <v>628.66694775189683</v>
      </c>
      <c r="S53" s="53">
        <f>'[3]Материалы для СЖБ'!AD4304</f>
        <v>591.97877087239533</v>
      </c>
      <c r="T53" s="53"/>
      <c r="U53" s="53">
        <f>S53+T53</f>
        <v>591.97877087239533</v>
      </c>
      <c r="V53" s="53">
        <f>'[3]Материалы для СЖБ'!AG4304</f>
        <v>697.33147832444729</v>
      </c>
      <c r="W53" s="53"/>
      <c r="X53" s="53">
        <f>V53+W53</f>
        <v>697.33147832444729</v>
      </c>
      <c r="Y53" s="53">
        <f t="shared" si="111"/>
        <v>1917.9771969487394</v>
      </c>
      <c r="Z53" s="53">
        <f t="shared" si="111"/>
        <v>0</v>
      </c>
      <c r="AA53" s="53">
        <f t="shared" si="111"/>
        <v>1917.9771969487394</v>
      </c>
      <c r="AB53" s="53">
        <f t="shared" si="112"/>
        <v>3538.1950188199153</v>
      </c>
      <c r="AC53" s="53">
        <f t="shared" si="112"/>
        <v>0</v>
      </c>
      <c r="AD53" s="53">
        <f t="shared" si="112"/>
        <v>3538.1950188199153</v>
      </c>
      <c r="AE53" s="53">
        <f>'[3]Материалы для СЖБ'!AP4304</f>
        <v>818.79559771793504</v>
      </c>
      <c r="AF53" s="53"/>
      <c r="AG53" s="53">
        <f>AE53+AF53</f>
        <v>818.79559771793504</v>
      </c>
      <c r="AH53" s="53">
        <f>'[3]Материалы для СЖБ'!AS4304</f>
        <v>840.17120918193712</v>
      </c>
      <c r="AI53" s="53"/>
      <c r="AJ53" s="53">
        <f>AH53+AI53</f>
        <v>840.17120918193712</v>
      </c>
      <c r="AK53" s="53">
        <f>'[3]Материалы для СЖБ'!AV4304</f>
        <v>842.28923076459421</v>
      </c>
      <c r="AL53" s="53"/>
      <c r="AM53" s="53">
        <f>AK53+AL53</f>
        <v>842.28923076459421</v>
      </c>
      <c r="AN53" s="53">
        <f t="shared" si="113"/>
        <v>2501.2560376644665</v>
      </c>
      <c r="AO53" s="53">
        <f t="shared" si="113"/>
        <v>0</v>
      </c>
      <c r="AP53" s="53">
        <f t="shared" si="113"/>
        <v>2501.2560376644665</v>
      </c>
      <c r="AQ53" s="53">
        <f t="shared" si="114"/>
        <v>6039.4510564843822</v>
      </c>
      <c r="AR53" s="53">
        <f t="shared" si="114"/>
        <v>0</v>
      </c>
      <c r="AS53" s="53">
        <f t="shared" si="114"/>
        <v>6039.4510564843822</v>
      </c>
      <c r="AT53" s="53">
        <f>'[3]Материалы для СЖБ'!BE4304</f>
        <v>803.93047457498494</v>
      </c>
      <c r="AU53" s="53"/>
      <c r="AV53" s="53">
        <f>AT53+AU53</f>
        <v>803.93047457498494</v>
      </c>
      <c r="AW53" s="53">
        <f>'[3]Материалы для СЖБ'!BH4304</f>
        <v>688.25811653176004</v>
      </c>
      <c r="AX53" s="53"/>
      <c r="AY53" s="53">
        <f>AW53+AX53</f>
        <v>688.25811653176004</v>
      </c>
      <c r="AZ53" s="53">
        <f>'[3]Материалы для СЖБ'!BK4304</f>
        <v>752.84476606596274</v>
      </c>
      <c r="BA53" s="53"/>
      <c r="BB53" s="53">
        <f>AZ53+BA53</f>
        <v>752.84476606596274</v>
      </c>
      <c r="BC53" s="53">
        <f t="shared" si="115"/>
        <v>2245.0333571727078</v>
      </c>
      <c r="BD53" s="53">
        <f t="shared" si="115"/>
        <v>0</v>
      </c>
      <c r="BE53" s="53">
        <f t="shared" si="115"/>
        <v>2245.0333571727078</v>
      </c>
      <c r="BF53" s="53">
        <f t="shared" si="116"/>
        <v>4746.2893948371748</v>
      </c>
      <c r="BG53" s="53">
        <f t="shared" si="116"/>
        <v>0</v>
      </c>
      <c r="BH53" s="53">
        <f t="shared" si="116"/>
        <v>4746.2893948371748</v>
      </c>
      <c r="BI53" s="53">
        <f t="shared" si="117"/>
        <v>8284.48441365709</v>
      </c>
      <c r="BJ53" s="53">
        <f t="shared" si="117"/>
        <v>0</v>
      </c>
      <c r="BK53" s="53">
        <f t="shared" si="117"/>
        <v>8284.48441365709</v>
      </c>
      <c r="BL53" s="53"/>
      <c r="BM53" s="53"/>
      <c r="BN53" s="53">
        <f>BL53+BM53</f>
        <v>0</v>
      </c>
      <c r="BO53" s="41">
        <f t="shared" si="18"/>
        <v>-840.17120918193712</v>
      </c>
      <c r="BP53" s="53">
        <f t="shared" si="9"/>
        <v>-197.62684391276363</v>
      </c>
      <c r="BQ53" s="54"/>
    </row>
    <row r="54" spans="1:69" s="43" customFormat="1" ht="12.75" hidden="1" outlineLevel="5" x14ac:dyDescent="0.2">
      <c r="A54" s="50"/>
      <c r="B54" s="55" t="s">
        <v>53</v>
      </c>
      <c r="C54" s="56" t="s">
        <v>59</v>
      </c>
      <c r="D54" s="53">
        <f>[3]ЦЕНЫ!E156</f>
        <v>70.949152542372886</v>
      </c>
      <c r="E54" s="53"/>
      <c r="F54" s="53">
        <f>IF(F53=0,,F52/F53*1000)</f>
        <v>70.949152542372886</v>
      </c>
      <c r="G54" s="53">
        <f>[3]ЦЕНЫ!F156</f>
        <v>70.949152542372886</v>
      </c>
      <c r="H54" s="53"/>
      <c r="I54" s="53">
        <f>IF(I53=0,,I52/I53*1000)</f>
        <v>70.949152542372872</v>
      </c>
      <c r="J54" s="53">
        <f>[3]ЦЕНЫ!G156</f>
        <v>70.949152542372886</v>
      </c>
      <c r="K54" s="53"/>
      <c r="L54" s="53">
        <f>IF(L53=0,,L52/L53*1000)</f>
        <v>70.949152542372886</v>
      </c>
      <c r="M54" s="53">
        <f>IF(M53=0,,M52/M53*1000)</f>
        <v>70.9491525423729</v>
      </c>
      <c r="N54" s="53">
        <f>IF(N53=0,,N52/N53*1000)</f>
        <v>0</v>
      </c>
      <c r="O54" s="53">
        <f>IF(O53=0,,O52/O53*1000)</f>
        <v>70.9491525423729</v>
      </c>
      <c r="P54" s="53">
        <f>[3]ЦЕНЫ!H156</f>
        <v>70.949152542372886</v>
      </c>
      <c r="Q54" s="53"/>
      <c r="R54" s="53">
        <f>IF(R53=0,,R52/R53*1000)</f>
        <v>70.949152542372886</v>
      </c>
      <c r="S54" s="53">
        <f>[3]ЦЕНЫ!I156</f>
        <v>70.949152542372886</v>
      </c>
      <c r="T54" s="53"/>
      <c r="U54" s="53">
        <f>IF(U53=0,,U52/U53*1000)</f>
        <v>70.949152542372886</v>
      </c>
      <c r="V54" s="53">
        <f>[3]ЦЕНЫ!J156</f>
        <v>70.949152542372886</v>
      </c>
      <c r="W54" s="53"/>
      <c r="X54" s="53">
        <f t="shared" ref="X54:AD54" si="118">IF(X53=0,,X52/X53*1000)</f>
        <v>70.949152542372886</v>
      </c>
      <c r="Y54" s="53">
        <f t="shared" si="118"/>
        <v>70.9491525423729</v>
      </c>
      <c r="Z54" s="53">
        <f t="shared" si="118"/>
        <v>0</v>
      </c>
      <c r="AA54" s="53">
        <f t="shared" si="118"/>
        <v>70.9491525423729</v>
      </c>
      <c r="AB54" s="53">
        <f t="shared" si="118"/>
        <v>70.9491525423729</v>
      </c>
      <c r="AC54" s="53">
        <f t="shared" si="118"/>
        <v>0</v>
      </c>
      <c r="AD54" s="53">
        <f t="shared" si="118"/>
        <v>70.9491525423729</v>
      </c>
      <c r="AE54" s="53">
        <f>[3]ЦЕНЫ!K156</f>
        <v>70.949152542372886</v>
      </c>
      <c r="AF54" s="53"/>
      <c r="AG54" s="53">
        <f>IF(AG53=0,,AG52/AG53*1000)</f>
        <v>70.949152542372886</v>
      </c>
      <c r="AH54" s="53">
        <f>[3]ЦЕНЫ!L156</f>
        <v>70.949152542372886</v>
      </c>
      <c r="AI54" s="53"/>
      <c r="AJ54" s="53">
        <f>IF(AJ53=0,,AJ52/AJ53*1000)</f>
        <v>70.949152542372886</v>
      </c>
      <c r="AK54" s="53">
        <f>[3]ЦЕНЫ!M156</f>
        <v>70.949152542372886</v>
      </c>
      <c r="AL54" s="53"/>
      <c r="AM54" s="53">
        <f t="shared" ref="AM54:AS54" si="119">IF(AM53=0,,AM52/AM53*1000)</f>
        <v>70.949152542372886</v>
      </c>
      <c r="AN54" s="53">
        <f t="shared" si="119"/>
        <v>70.949152542372886</v>
      </c>
      <c r="AO54" s="53">
        <f t="shared" si="119"/>
        <v>0</v>
      </c>
      <c r="AP54" s="53">
        <f t="shared" si="119"/>
        <v>70.949152542372886</v>
      </c>
      <c r="AQ54" s="53">
        <f t="shared" si="119"/>
        <v>70.949152542372886</v>
      </c>
      <c r="AR54" s="53">
        <f t="shared" si="119"/>
        <v>0</v>
      </c>
      <c r="AS54" s="53">
        <f t="shared" si="119"/>
        <v>70.949152542372886</v>
      </c>
      <c r="AT54" s="53">
        <f>[3]ЦЕНЫ!N156</f>
        <v>70.949152542372886</v>
      </c>
      <c r="AU54" s="53"/>
      <c r="AV54" s="53">
        <f>IF(AV53=0,,AV52/AV53*1000)</f>
        <v>70.949152542372886</v>
      </c>
      <c r="AW54" s="53">
        <f>[3]ЦЕНЫ!O156</f>
        <v>70.949152542372886</v>
      </c>
      <c r="AX54" s="53"/>
      <c r="AY54" s="53">
        <f>IF(AY53=0,,AY52/AY53*1000)</f>
        <v>70.949152542372886</v>
      </c>
      <c r="AZ54" s="53">
        <f>[3]ЦЕНЫ!P156</f>
        <v>70.949152542372886</v>
      </c>
      <c r="BA54" s="53"/>
      <c r="BB54" s="53">
        <f t="shared" ref="BB54:BK54" si="120">IF(BB53=0,,BB52/BB53*1000)</f>
        <v>70.949152542372886</v>
      </c>
      <c r="BC54" s="53">
        <f t="shared" si="120"/>
        <v>70.949152542372886</v>
      </c>
      <c r="BD54" s="53">
        <f t="shared" si="120"/>
        <v>0</v>
      </c>
      <c r="BE54" s="53">
        <f t="shared" si="120"/>
        <v>70.949152542372886</v>
      </c>
      <c r="BF54" s="53">
        <f t="shared" si="120"/>
        <v>70.949152542372872</v>
      </c>
      <c r="BG54" s="53">
        <f t="shared" si="120"/>
        <v>0</v>
      </c>
      <c r="BH54" s="53">
        <f t="shared" si="120"/>
        <v>70.949152542372872</v>
      </c>
      <c r="BI54" s="53">
        <f t="shared" si="120"/>
        <v>70.949152542372886</v>
      </c>
      <c r="BJ54" s="53">
        <f t="shared" si="120"/>
        <v>0</v>
      </c>
      <c r="BK54" s="53">
        <f t="shared" si="120"/>
        <v>70.949152542372886</v>
      </c>
      <c r="BL54" s="53"/>
      <c r="BM54" s="53"/>
      <c r="BN54" s="53">
        <f>IF(BN53=0,,BN52/BN53*1000)</f>
        <v>0</v>
      </c>
      <c r="BO54" s="41">
        <f t="shared" si="18"/>
        <v>-70.949152542372886</v>
      </c>
      <c r="BP54" s="53">
        <f t="shared" si="9"/>
        <v>-100</v>
      </c>
      <c r="BQ54" s="54"/>
    </row>
    <row r="55" spans="1:69" s="42" customFormat="1" ht="12.75" hidden="1" outlineLevel="3" x14ac:dyDescent="0.2">
      <c r="A55" s="44" t="s">
        <v>75</v>
      </c>
      <c r="B55" s="45" t="s">
        <v>76</v>
      </c>
      <c r="C55" s="46" t="s">
        <v>44</v>
      </c>
      <c r="D55" s="57">
        <f>SUMIF($C$56:$C$61,"т. руб.",D$56:D$61)</f>
        <v>303.86292772702313</v>
      </c>
      <c r="E55" s="57"/>
      <c r="F55" s="57">
        <f>D55+E55</f>
        <v>303.86292772702313</v>
      </c>
      <c r="G55" s="57">
        <f>SUMIF($C$56:$C$61,"т. руб.",G$56:G$61)</f>
        <v>279.60664204345301</v>
      </c>
      <c r="H55" s="57"/>
      <c r="I55" s="57">
        <f>G55+H55</f>
        <v>279.60664204345301</v>
      </c>
      <c r="J55" s="57">
        <f>SUMIF($C$56:$C$61,"т. руб.",J$56:J$61)</f>
        <v>340.00778199548103</v>
      </c>
      <c r="K55" s="57"/>
      <c r="L55" s="57">
        <f>J55+K55</f>
        <v>340.00778199548103</v>
      </c>
      <c r="M55" s="57">
        <f t="shared" ref="M55:O57" si="121">D55+G55+J55</f>
        <v>923.47735176595711</v>
      </c>
      <c r="N55" s="57">
        <f t="shared" si="121"/>
        <v>0</v>
      </c>
      <c r="O55" s="57">
        <f t="shared" si="121"/>
        <v>923.47735176595711</v>
      </c>
      <c r="P55" s="57">
        <f>SUMIF($C$56:$C$61,"т. руб.",P$56:P$61)</f>
        <v>297.34810983151078</v>
      </c>
      <c r="Q55" s="57"/>
      <c r="R55" s="57">
        <f>P55+Q55</f>
        <v>297.34810983151078</v>
      </c>
      <c r="S55" s="57">
        <f>SUMIF($C$56:$C$61,"т. руб.",S$56:S$61)</f>
        <v>285.93515006911502</v>
      </c>
      <c r="T55" s="57"/>
      <c r="U55" s="57">
        <f>S55+T55</f>
        <v>285.93515006911502</v>
      </c>
      <c r="V55" s="57">
        <f>SUMIF($C$56:$C$61,"т. руб.",V$56:V$61)</f>
        <v>350.67454314097262</v>
      </c>
      <c r="W55" s="57"/>
      <c r="X55" s="57">
        <f>V55+W55</f>
        <v>350.67454314097262</v>
      </c>
      <c r="Y55" s="57">
        <f t="shared" ref="Y55:AA57" si="122">P55+S55+V55</f>
        <v>933.95780304159848</v>
      </c>
      <c r="Z55" s="57">
        <f t="shared" si="122"/>
        <v>0</v>
      </c>
      <c r="AA55" s="57">
        <f t="shared" si="122"/>
        <v>933.95780304159848</v>
      </c>
      <c r="AB55" s="57">
        <f t="shared" ref="AB55:AD57" si="123">M55+Y55</f>
        <v>1857.4351548075556</v>
      </c>
      <c r="AC55" s="57">
        <f t="shared" si="123"/>
        <v>0</v>
      </c>
      <c r="AD55" s="57">
        <f t="shared" si="123"/>
        <v>1857.4351548075556</v>
      </c>
      <c r="AE55" s="57">
        <f>SUMIF($C$56:$C$61,"т. руб.",AE$56:AE$61)</f>
        <v>373.76821484710752</v>
      </c>
      <c r="AF55" s="57"/>
      <c r="AG55" s="57">
        <f>AE55+AF55</f>
        <v>373.76821484710752</v>
      </c>
      <c r="AH55" s="57">
        <f>SUMIF($C$56:$C$61,"т. руб.",AH$56:AH$61)</f>
        <v>423.18010733305772</v>
      </c>
      <c r="AI55" s="57"/>
      <c r="AJ55" s="57">
        <f>AH55+AI55</f>
        <v>423.18010733305772</v>
      </c>
      <c r="AK55" s="57">
        <f>SUMIF($C$56:$C$61,"т. руб.",AK$56:AK$61)</f>
        <v>373.92665750640475</v>
      </c>
      <c r="AL55" s="57"/>
      <c r="AM55" s="57">
        <f>AK55+AL55</f>
        <v>373.92665750640475</v>
      </c>
      <c r="AN55" s="57">
        <f t="shared" ref="AN55:AP57" si="124">AE55+AH55+AK55</f>
        <v>1170.87497968657</v>
      </c>
      <c r="AO55" s="57">
        <f t="shared" si="124"/>
        <v>0</v>
      </c>
      <c r="AP55" s="57">
        <f t="shared" si="124"/>
        <v>1170.87497968657</v>
      </c>
      <c r="AQ55" s="57">
        <f t="shared" ref="AQ55:AS57" si="125">AB55+AN55</f>
        <v>3028.3101344941256</v>
      </c>
      <c r="AR55" s="57">
        <f t="shared" si="125"/>
        <v>0</v>
      </c>
      <c r="AS55" s="57">
        <f t="shared" si="125"/>
        <v>3028.3101344941256</v>
      </c>
      <c r="AT55" s="57">
        <f>SUMIF($C$56:$C$61,"т. руб.",AT$56:AT$61)</f>
        <v>438.53362283684169</v>
      </c>
      <c r="AU55" s="57"/>
      <c r="AV55" s="57">
        <f>AT55+AU55</f>
        <v>438.53362283684169</v>
      </c>
      <c r="AW55" s="57">
        <f>SUMIF($C$56:$C$61,"т. руб.",AW$56:AW$61)</f>
        <v>411.77960570199275</v>
      </c>
      <c r="AX55" s="57"/>
      <c r="AY55" s="57">
        <f>AW55+AX55</f>
        <v>411.77960570199275</v>
      </c>
      <c r="AZ55" s="57">
        <f>SUMIF($C$56:$C$61,"т. руб.",AZ$56:AZ$61)</f>
        <v>415.19226951913481</v>
      </c>
      <c r="BA55" s="57"/>
      <c r="BB55" s="57">
        <f>AZ55+BA55</f>
        <v>415.19226951913481</v>
      </c>
      <c r="BC55" s="57">
        <f t="shared" ref="BC55:BE57" si="126">AT55+AW55+AZ55</f>
        <v>1265.5054980579694</v>
      </c>
      <c r="BD55" s="57">
        <f t="shared" si="126"/>
        <v>0</v>
      </c>
      <c r="BE55" s="57">
        <f t="shared" si="126"/>
        <v>1265.5054980579694</v>
      </c>
      <c r="BF55" s="57">
        <f t="shared" ref="BF55:BH57" si="127">AN55+BC55</f>
        <v>2436.3804777445393</v>
      </c>
      <c r="BG55" s="57">
        <f t="shared" si="127"/>
        <v>0</v>
      </c>
      <c r="BH55" s="57">
        <f t="shared" si="127"/>
        <v>2436.3804777445393</v>
      </c>
      <c r="BI55" s="57">
        <f t="shared" ref="BI55:BK57" si="128">AQ55+BC55</f>
        <v>4293.8156325520949</v>
      </c>
      <c r="BJ55" s="57">
        <f t="shared" si="128"/>
        <v>0</v>
      </c>
      <c r="BK55" s="57">
        <f t="shared" si="128"/>
        <v>4293.8156325520949</v>
      </c>
      <c r="BL55" s="57">
        <f>SUMIF($C$56:$C$61,"т. руб.",BL$56:BL$61)</f>
        <v>0</v>
      </c>
      <c r="BM55" s="57"/>
      <c r="BN55" s="57">
        <f>BL55+BM55</f>
        <v>0</v>
      </c>
      <c r="BO55" s="41">
        <f t="shared" si="18"/>
        <v>-423.18010733305772</v>
      </c>
      <c r="BP55" s="57">
        <f t="shared" si="9"/>
        <v>-139.26677745737504</v>
      </c>
      <c r="BQ55" s="58"/>
    </row>
    <row r="56" spans="1:69" s="49" customFormat="1" ht="12.75" hidden="1" outlineLevel="4" x14ac:dyDescent="0.2">
      <c r="A56" s="44"/>
      <c r="B56" s="59" t="s">
        <v>77</v>
      </c>
      <c r="C56" s="46" t="s">
        <v>44</v>
      </c>
      <c r="D56" s="47">
        <f>D57*D58/1000</f>
        <v>5.7388447649957941</v>
      </c>
      <c r="E56" s="47"/>
      <c r="F56" s="47">
        <f>D56+E56</f>
        <v>5.7388447649957941</v>
      </c>
      <c r="G56" s="47">
        <f>G57*G58/1000</f>
        <v>6.4028330349308682</v>
      </c>
      <c r="H56" s="47"/>
      <c r="I56" s="47">
        <f>G56+H56</f>
        <v>6.4028330349308682</v>
      </c>
      <c r="J56" s="47">
        <f>J57*J58/1000</f>
        <v>7.9833281885505647</v>
      </c>
      <c r="K56" s="47"/>
      <c r="L56" s="47">
        <f>J56+K56</f>
        <v>7.9833281885505647</v>
      </c>
      <c r="M56" s="47">
        <f t="shared" si="121"/>
        <v>20.125005988477227</v>
      </c>
      <c r="N56" s="47">
        <f t="shared" si="121"/>
        <v>0</v>
      </c>
      <c r="O56" s="47">
        <f t="shared" si="121"/>
        <v>20.125005988477227</v>
      </c>
      <c r="P56" s="47">
        <f>P57*P58/1000</f>
        <v>6.7807244926498464</v>
      </c>
      <c r="Q56" s="47"/>
      <c r="R56" s="47">
        <f>P56+Q56</f>
        <v>6.7807244926498464</v>
      </c>
      <c r="S56" s="47">
        <f>S57*S58/1000</f>
        <v>6.1486579458064989</v>
      </c>
      <c r="T56" s="47"/>
      <c r="U56" s="47">
        <f>S56+T56</f>
        <v>6.1486579458064989</v>
      </c>
      <c r="V56" s="47">
        <f>V57*V58/1000</f>
        <v>6.7009561540295248</v>
      </c>
      <c r="W56" s="47"/>
      <c r="X56" s="47">
        <f>V56+W56</f>
        <v>6.7009561540295248</v>
      </c>
      <c r="Y56" s="47">
        <f t="shared" si="122"/>
        <v>19.63033859248587</v>
      </c>
      <c r="Z56" s="47">
        <f t="shared" si="122"/>
        <v>0</v>
      </c>
      <c r="AA56" s="47">
        <f t="shared" si="122"/>
        <v>19.63033859248587</v>
      </c>
      <c r="AB56" s="47">
        <f t="shared" si="123"/>
        <v>39.755344580963097</v>
      </c>
      <c r="AC56" s="47">
        <f t="shared" si="123"/>
        <v>0</v>
      </c>
      <c r="AD56" s="47">
        <f t="shared" si="123"/>
        <v>39.755344580963097</v>
      </c>
      <c r="AE56" s="47">
        <f>AE57*AE58/1000</f>
        <v>7.8958645389505184</v>
      </c>
      <c r="AF56" s="47"/>
      <c r="AG56" s="47">
        <f>AE56+AF56</f>
        <v>7.8958645389505184</v>
      </c>
      <c r="AH56" s="47">
        <f>AH57*AH58/1000</f>
        <v>7.8801815448824302</v>
      </c>
      <c r="AI56" s="47"/>
      <c r="AJ56" s="47">
        <f>AH56+AI56</f>
        <v>7.8801815448824302</v>
      </c>
      <c r="AK56" s="47">
        <f>AK57*AK58/1000</f>
        <v>8.0136574515650878</v>
      </c>
      <c r="AL56" s="47"/>
      <c r="AM56" s="47">
        <f>AK56+AL56</f>
        <v>8.0136574515650878</v>
      </c>
      <c r="AN56" s="47">
        <f t="shared" si="124"/>
        <v>23.789703535398036</v>
      </c>
      <c r="AO56" s="47">
        <f t="shared" si="124"/>
        <v>0</v>
      </c>
      <c r="AP56" s="47">
        <f t="shared" si="124"/>
        <v>23.789703535398036</v>
      </c>
      <c r="AQ56" s="47">
        <f t="shared" si="125"/>
        <v>63.54504811636113</v>
      </c>
      <c r="AR56" s="47">
        <f t="shared" si="125"/>
        <v>0</v>
      </c>
      <c r="AS56" s="47">
        <f t="shared" si="125"/>
        <v>63.54504811636113</v>
      </c>
      <c r="AT56" s="47">
        <f>AT57*AT58/1000</f>
        <v>6.8040101245818043</v>
      </c>
      <c r="AU56" s="47"/>
      <c r="AV56" s="47">
        <f>AT56+AU56</f>
        <v>6.8040101245818043</v>
      </c>
      <c r="AW56" s="47">
        <f>AW57*AW58/1000</f>
        <v>5.2579367106603137</v>
      </c>
      <c r="AX56" s="47"/>
      <c r="AY56" s="47">
        <f>AW56+AX56</f>
        <v>5.2579367106603137</v>
      </c>
      <c r="AZ56" s="47">
        <f>AZ57*AZ58/1000</f>
        <v>6.1821183029991369</v>
      </c>
      <c r="BA56" s="47"/>
      <c r="BB56" s="47">
        <f>AZ56+BA56</f>
        <v>6.1821183029991369</v>
      </c>
      <c r="BC56" s="47">
        <f t="shared" si="126"/>
        <v>18.244065138241254</v>
      </c>
      <c r="BD56" s="47">
        <f t="shared" si="126"/>
        <v>0</v>
      </c>
      <c r="BE56" s="47">
        <f t="shared" si="126"/>
        <v>18.244065138241254</v>
      </c>
      <c r="BF56" s="47">
        <f t="shared" si="127"/>
        <v>42.033768673639287</v>
      </c>
      <c r="BG56" s="47">
        <f t="shared" si="127"/>
        <v>0</v>
      </c>
      <c r="BH56" s="47">
        <f t="shared" si="127"/>
        <v>42.033768673639287</v>
      </c>
      <c r="BI56" s="47">
        <f t="shared" si="128"/>
        <v>81.789113254602384</v>
      </c>
      <c r="BJ56" s="47">
        <f t="shared" si="128"/>
        <v>0</v>
      </c>
      <c r="BK56" s="47">
        <f t="shared" si="128"/>
        <v>81.789113254602384</v>
      </c>
      <c r="BL56" s="47">
        <f>BL57*BL58/1000</f>
        <v>0</v>
      </c>
      <c r="BM56" s="47"/>
      <c r="BN56" s="47">
        <f>BL56+BM56</f>
        <v>0</v>
      </c>
      <c r="BO56" s="41">
        <f t="shared" si="18"/>
        <v>-7.8801815448824302</v>
      </c>
      <c r="BP56" s="47">
        <f t="shared" si="9"/>
        <v>-137.31302845039065</v>
      </c>
      <c r="BQ56" s="48"/>
    </row>
    <row r="57" spans="1:69" s="43" customFormat="1" ht="12.75" hidden="1" outlineLevel="5" x14ac:dyDescent="0.2">
      <c r="A57" s="50"/>
      <c r="B57" s="51" t="s">
        <v>51</v>
      </c>
      <c r="C57" s="52" t="s">
        <v>58</v>
      </c>
      <c r="D57" s="53">
        <f>'[3]Материалы для СЖБ'!O4305</f>
        <v>105.80995035460995</v>
      </c>
      <c r="E57" s="53"/>
      <c r="F57" s="53">
        <f>D57+E57</f>
        <v>105.80995035460995</v>
      </c>
      <c r="G57" s="53">
        <f>'[3]Материалы для СЖБ'!R4305</f>
        <v>118.05223408153788</v>
      </c>
      <c r="H57" s="53"/>
      <c r="I57" s="53">
        <f>G57+H57</f>
        <v>118.05223408153788</v>
      </c>
      <c r="J57" s="53">
        <f>'[3]Материалы для СЖБ'!U4305</f>
        <v>147.19261347640102</v>
      </c>
      <c r="K57" s="53"/>
      <c r="L57" s="53">
        <f>J57+K57</f>
        <v>147.19261347640102</v>
      </c>
      <c r="M57" s="53">
        <f t="shared" si="121"/>
        <v>371.05479791254885</v>
      </c>
      <c r="N57" s="53">
        <f t="shared" si="121"/>
        <v>0</v>
      </c>
      <c r="O57" s="53">
        <f t="shared" si="121"/>
        <v>371.05479791254885</v>
      </c>
      <c r="P57" s="53">
        <f>'[3]Материалы для СЖБ'!AA4305</f>
        <v>125.01960783323153</v>
      </c>
      <c r="Q57" s="53"/>
      <c r="R57" s="53">
        <f>P57+Q57</f>
        <v>125.01960783323153</v>
      </c>
      <c r="S57" s="53">
        <f>'[3]Материалы для СЖБ'!AD4305</f>
        <v>113.36588087580732</v>
      </c>
      <c r="T57" s="53"/>
      <c r="U57" s="53">
        <f>S57+T57</f>
        <v>113.36588087580732</v>
      </c>
      <c r="V57" s="53">
        <f>'[3]Материалы для СЖБ'!AG4305</f>
        <v>123.54887908991934</v>
      </c>
      <c r="W57" s="53"/>
      <c r="X57" s="53">
        <f>V57+W57</f>
        <v>123.54887908991934</v>
      </c>
      <c r="Y57" s="53">
        <f t="shared" si="122"/>
        <v>361.93436779895819</v>
      </c>
      <c r="Z57" s="53">
        <f t="shared" si="122"/>
        <v>0</v>
      </c>
      <c r="AA57" s="53">
        <f t="shared" si="122"/>
        <v>361.93436779895819</v>
      </c>
      <c r="AB57" s="53">
        <f t="shared" si="123"/>
        <v>732.98916571150698</v>
      </c>
      <c r="AC57" s="53">
        <f t="shared" si="123"/>
        <v>0</v>
      </c>
      <c r="AD57" s="53">
        <f t="shared" si="123"/>
        <v>732.98916571150698</v>
      </c>
      <c r="AE57" s="53">
        <f>'[3]Материалы для СЖБ'!AP4305</f>
        <v>145.58000243690017</v>
      </c>
      <c r="AF57" s="53"/>
      <c r="AG57" s="53">
        <f>AE57+AF57</f>
        <v>145.58000243690017</v>
      </c>
      <c r="AH57" s="53">
        <f>'[3]Материалы для СЖБ'!AS4305</f>
        <v>145.2908472337698</v>
      </c>
      <c r="AI57" s="53"/>
      <c r="AJ57" s="53">
        <f>AH57+AI57</f>
        <v>145.2908472337698</v>
      </c>
      <c r="AK57" s="53">
        <f>'[3]Материалы для СЖБ'!AV4305</f>
        <v>147.75180926323128</v>
      </c>
      <c r="AL57" s="53"/>
      <c r="AM57" s="53">
        <f>AK57+AL57</f>
        <v>147.75180926323128</v>
      </c>
      <c r="AN57" s="53">
        <f t="shared" si="124"/>
        <v>438.62265893390122</v>
      </c>
      <c r="AO57" s="53">
        <f t="shared" si="124"/>
        <v>0</v>
      </c>
      <c r="AP57" s="53">
        <f t="shared" si="124"/>
        <v>438.62265893390122</v>
      </c>
      <c r="AQ57" s="53">
        <f t="shared" si="125"/>
        <v>1171.6118246454082</v>
      </c>
      <c r="AR57" s="53">
        <f t="shared" si="125"/>
        <v>0</v>
      </c>
      <c r="AS57" s="53">
        <f t="shared" si="125"/>
        <v>1171.6118246454082</v>
      </c>
      <c r="AT57" s="53">
        <f>'[3]Материалы для СЖБ'!BE4305</f>
        <v>125.44893667197699</v>
      </c>
      <c r="AU57" s="53"/>
      <c r="AV57" s="53">
        <f>AT57+AU57</f>
        <v>125.44893667197699</v>
      </c>
      <c r="AW57" s="53">
        <f>'[3]Материалы для СЖБ'!BH4305</f>
        <v>96.943208102799531</v>
      </c>
      <c r="AX57" s="53"/>
      <c r="AY57" s="53">
        <f>AW57+AX57</f>
        <v>96.943208102799531</v>
      </c>
      <c r="AZ57" s="53">
        <f>'[3]Материалы для СЖБ'!BK4305</f>
        <v>113.98280621154657</v>
      </c>
      <c r="BA57" s="53"/>
      <c r="BB57" s="53">
        <f>AZ57+BA57</f>
        <v>113.98280621154657</v>
      </c>
      <c r="BC57" s="53">
        <f t="shared" si="126"/>
        <v>336.37495098632309</v>
      </c>
      <c r="BD57" s="53">
        <f t="shared" si="126"/>
        <v>0</v>
      </c>
      <c r="BE57" s="53">
        <f t="shared" si="126"/>
        <v>336.37495098632309</v>
      </c>
      <c r="BF57" s="53">
        <f t="shared" si="127"/>
        <v>774.99760992022425</v>
      </c>
      <c r="BG57" s="53">
        <f t="shared" si="127"/>
        <v>0</v>
      </c>
      <c r="BH57" s="53">
        <f t="shared" si="127"/>
        <v>774.99760992022425</v>
      </c>
      <c r="BI57" s="53">
        <f t="shared" si="128"/>
        <v>1507.9867756317312</v>
      </c>
      <c r="BJ57" s="53">
        <f t="shared" si="128"/>
        <v>0</v>
      </c>
      <c r="BK57" s="53">
        <f t="shared" si="128"/>
        <v>1507.9867756317312</v>
      </c>
      <c r="BL57" s="53"/>
      <c r="BM57" s="53"/>
      <c r="BN57" s="53">
        <f>BL57+BM57</f>
        <v>0</v>
      </c>
      <c r="BO57" s="41">
        <f t="shared" si="18"/>
        <v>-145.2908472337698</v>
      </c>
      <c r="BP57" s="53">
        <f t="shared" si="9"/>
        <v>-137.31302845039065</v>
      </c>
      <c r="BQ57" s="54"/>
    </row>
    <row r="58" spans="1:69" s="43" customFormat="1" ht="12.75" hidden="1" outlineLevel="5" x14ac:dyDescent="0.2">
      <c r="A58" s="50"/>
      <c r="B58" s="55" t="s">
        <v>53</v>
      </c>
      <c r="C58" s="56" t="s">
        <v>59</v>
      </c>
      <c r="D58" s="53">
        <f>[3]ЦЕНЫ!E169</f>
        <v>54.237288135593225</v>
      </c>
      <c r="E58" s="53"/>
      <c r="F58" s="53">
        <f>IF(F57=0,,F56/F57*1000)</f>
        <v>54.237288135593218</v>
      </c>
      <c r="G58" s="53">
        <f>[3]ЦЕНЫ!F169</f>
        <v>54.237288135593225</v>
      </c>
      <c r="H58" s="53"/>
      <c r="I58" s="53">
        <f>IF(I57=0,,I56/I57*1000)</f>
        <v>54.237288135593225</v>
      </c>
      <c r="J58" s="53">
        <f>[3]ЦЕНЫ!G169</f>
        <v>54.237288135593225</v>
      </c>
      <c r="K58" s="53"/>
      <c r="L58" s="53">
        <f>IF(L57=0,,L56/L57*1000)</f>
        <v>54.237288135593225</v>
      </c>
      <c r="M58" s="53">
        <f>IF(M57=0,,M56/M57*1000)</f>
        <v>54.237288135593225</v>
      </c>
      <c r="N58" s="53">
        <f>IF(N57=0,,N56/N57*1000)</f>
        <v>0</v>
      </c>
      <c r="O58" s="53">
        <f>IF(O57=0,,O56/O57*1000)</f>
        <v>54.237288135593225</v>
      </c>
      <c r="P58" s="53">
        <f>[3]ЦЕНЫ!H169</f>
        <v>54.237288135593225</v>
      </c>
      <c r="Q58" s="53"/>
      <c r="R58" s="53">
        <f>IF(R57=0,,R56/R57*1000)</f>
        <v>54.237288135593225</v>
      </c>
      <c r="S58" s="53">
        <f>[3]ЦЕНЫ!I169</f>
        <v>54.237288135593225</v>
      </c>
      <c r="T58" s="53"/>
      <c r="U58" s="53">
        <f>IF(U57=0,,U56/U57*1000)</f>
        <v>54.237288135593218</v>
      </c>
      <c r="V58" s="53">
        <f>[3]ЦЕНЫ!J169</f>
        <v>54.237288135593225</v>
      </c>
      <c r="W58" s="53"/>
      <c r="X58" s="53">
        <f t="shared" ref="X58:AD58" si="129">IF(X57=0,,X56/X57*1000)</f>
        <v>54.237288135593232</v>
      </c>
      <c r="Y58" s="53">
        <f t="shared" si="129"/>
        <v>54.237288135593225</v>
      </c>
      <c r="Z58" s="53">
        <f t="shared" si="129"/>
        <v>0</v>
      </c>
      <c r="AA58" s="53">
        <f t="shared" si="129"/>
        <v>54.237288135593225</v>
      </c>
      <c r="AB58" s="53">
        <f t="shared" si="129"/>
        <v>54.237288135593232</v>
      </c>
      <c r="AC58" s="53">
        <f t="shared" si="129"/>
        <v>0</v>
      </c>
      <c r="AD58" s="53">
        <f t="shared" si="129"/>
        <v>54.237288135593232</v>
      </c>
      <c r="AE58" s="53">
        <f>[3]ЦЕНЫ!K169</f>
        <v>54.237288135593225</v>
      </c>
      <c r="AF58" s="53"/>
      <c r="AG58" s="53">
        <f>IF(AG57=0,,AG56/AG57*1000)</f>
        <v>54.237288135593225</v>
      </c>
      <c r="AH58" s="53">
        <f>[3]ЦЕНЫ!L169</f>
        <v>54.237288135593225</v>
      </c>
      <c r="AI58" s="53"/>
      <c r="AJ58" s="53">
        <f>IF(AJ57=0,,AJ56/AJ57*1000)</f>
        <v>54.237288135593225</v>
      </c>
      <c r="AK58" s="53">
        <f>[3]ЦЕНЫ!M169</f>
        <v>54.237288135593225</v>
      </c>
      <c r="AL58" s="53"/>
      <c r="AM58" s="53">
        <f t="shared" ref="AM58:AS58" si="130">IF(AM57=0,,AM56/AM57*1000)</f>
        <v>54.237288135593232</v>
      </c>
      <c r="AN58" s="53">
        <f t="shared" si="130"/>
        <v>54.237288135593232</v>
      </c>
      <c r="AO58" s="53">
        <f t="shared" si="130"/>
        <v>0</v>
      </c>
      <c r="AP58" s="53">
        <f t="shared" si="130"/>
        <v>54.237288135593232</v>
      </c>
      <c r="AQ58" s="53">
        <f t="shared" si="130"/>
        <v>54.237288135593225</v>
      </c>
      <c r="AR58" s="53">
        <f t="shared" si="130"/>
        <v>0</v>
      </c>
      <c r="AS58" s="53">
        <f t="shared" si="130"/>
        <v>54.237288135593225</v>
      </c>
      <c r="AT58" s="53">
        <f>[3]ЦЕНЫ!N169</f>
        <v>54.237288135593225</v>
      </c>
      <c r="AU58" s="53"/>
      <c r="AV58" s="53">
        <f>IF(AV57=0,,AV56/AV57*1000)</f>
        <v>54.237288135593232</v>
      </c>
      <c r="AW58" s="53">
        <f>[3]ЦЕНЫ!O169</f>
        <v>54.237288135593225</v>
      </c>
      <c r="AX58" s="53"/>
      <c r="AY58" s="53">
        <f>IF(AY57=0,,AY56/AY57*1000)</f>
        <v>54.237288135593218</v>
      </c>
      <c r="AZ58" s="53">
        <f>[3]ЦЕНЫ!P169</f>
        <v>54.237288135593225</v>
      </c>
      <c r="BA58" s="53"/>
      <c r="BB58" s="53">
        <f t="shared" ref="BB58:BK58" si="131">IF(BB57=0,,BB56/BB57*1000)</f>
        <v>54.237288135593225</v>
      </c>
      <c r="BC58" s="53">
        <f t="shared" si="131"/>
        <v>54.237288135593225</v>
      </c>
      <c r="BD58" s="53">
        <f t="shared" si="131"/>
        <v>0</v>
      </c>
      <c r="BE58" s="53">
        <f t="shared" si="131"/>
        <v>54.237288135593225</v>
      </c>
      <c r="BF58" s="53">
        <f t="shared" si="131"/>
        <v>54.237288135593225</v>
      </c>
      <c r="BG58" s="53">
        <f t="shared" si="131"/>
        <v>0</v>
      </c>
      <c r="BH58" s="53">
        <f t="shared" si="131"/>
        <v>54.237288135593225</v>
      </c>
      <c r="BI58" s="53">
        <f t="shared" si="131"/>
        <v>54.237288135593225</v>
      </c>
      <c r="BJ58" s="53">
        <f t="shared" si="131"/>
        <v>0</v>
      </c>
      <c r="BK58" s="53">
        <f t="shared" si="131"/>
        <v>54.237288135593225</v>
      </c>
      <c r="BL58" s="53"/>
      <c r="BM58" s="53"/>
      <c r="BN58" s="53">
        <f>IF(BN57=0,,BN56/BN57*1000)</f>
        <v>0</v>
      </c>
      <c r="BO58" s="41">
        <f t="shared" si="18"/>
        <v>-54.237288135593225</v>
      </c>
      <c r="BP58" s="53">
        <f t="shared" si="9"/>
        <v>-100.00000000000001</v>
      </c>
      <c r="BQ58" s="54"/>
    </row>
    <row r="59" spans="1:69" s="49" customFormat="1" ht="12.75" hidden="1" outlineLevel="4" x14ac:dyDescent="0.2">
      <c r="A59" s="44"/>
      <c r="B59" s="59" t="s">
        <v>78</v>
      </c>
      <c r="C59" s="46" t="s">
        <v>44</v>
      </c>
      <c r="D59" s="47">
        <f>D60*D61/1000</f>
        <v>298.12408296202733</v>
      </c>
      <c r="E59" s="47"/>
      <c r="F59" s="47">
        <f>D59+E59</f>
        <v>298.12408296202733</v>
      </c>
      <c r="G59" s="47">
        <f>G60*G61/1000</f>
        <v>273.20380900852211</v>
      </c>
      <c r="H59" s="47"/>
      <c r="I59" s="47">
        <f>G59+H59</f>
        <v>273.20380900852211</v>
      </c>
      <c r="J59" s="47">
        <f>J60*J61/1000</f>
        <v>332.02445380693047</v>
      </c>
      <c r="K59" s="47"/>
      <c r="L59" s="47">
        <f>J59+K59</f>
        <v>332.02445380693047</v>
      </c>
      <c r="M59" s="47">
        <f t="shared" ref="M59:O60" si="132">D59+G59+J59</f>
        <v>903.35234577747997</v>
      </c>
      <c r="N59" s="47">
        <f t="shared" si="132"/>
        <v>0</v>
      </c>
      <c r="O59" s="47">
        <f t="shared" si="132"/>
        <v>903.35234577747997</v>
      </c>
      <c r="P59" s="47">
        <f>P60*P61/1000</f>
        <v>290.56738533886096</v>
      </c>
      <c r="Q59" s="47"/>
      <c r="R59" s="47">
        <f>P59+Q59</f>
        <v>290.56738533886096</v>
      </c>
      <c r="S59" s="47">
        <f>S60*S61/1000</f>
        <v>279.78649212330851</v>
      </c>
      <c r="T59" s="47"/>
      <c r="U59" s="47">
        <f>S59+T59</f>
        <v>279.78649212330851</v>
      </c>
      <c r="V59" s="47">
        <f>V60*V61/1000</f>
        <v>343.97358698694308</v>
      </c>
      <c r="W59" s="47"/>
      <c r="X59" s="47">
        <f>V59+W59</f>
        <v>343.97358698694308</v>
      </c>
      <c r="Y59" s="47">
        <f t="shared" ref="Y59:AA60" si="133">P59+S59+V59</f>
        <v>914.32746444911254</v>
      </c>
      <c r="Z59" s="47">
        <f t="shared" si="133"/>
        <v>0</v>
      </c>
      <c r="AA59" s="47">
        <f t="shared" si="133"/>
        <v>914.32746444911254</v>
      </c>
      <c r="AB59" s="47">
        <f t="shared" ref="AB59:AD60" si="134">M59+Y59</f>
        <v>1817.6798102265925</v>
      </c>
      <c r="AC59" s="47">
        <f t="shared" si="134"/>
        <v>0</v>
      </c>
      <c r="AD59" s="47">
        <f t="shared" si="134"/>
        <v>1817.6798102265925</v>
      </c>
      <c r="AE59" s="47">
        <f>AE60*AE61/1000</f>
        <v>365.87235030815702</v>
      </c>
      <c r="AF59" s="47"/>
      <c r="AG59" s="47">
        <f>AE59+AF59</f>
        <v>365.87235030815702</v>
      </c>
      <c r="AH59" s="47">
        <f>AH60*AH61/1000</f>
        <v>415.2999257881753</v>
      </c>
      <c r="AI59" s="47"/>
      <c r="AJ59" s="47">
        <f>AH59+AI59</f>
        <v>415.2999257881753</v>
      </c>
      <c r="AK59" s="47">
        <f>AK60*AK61/1000</f>
        <v>365.91300005483964</v>
      </c>
      <c r="AL59" s="47"/>
      <c r="AM59" s="47">
        <f>AK59+AL59</f>
        <v>365.91300005483964</v>
      </c>
      <c r="AN59" s="47">
        <f t="shared" ref="AN59:AP60" si="135">AE59+AH59+AK59</f>
        <v>1147.0852761511719</v>
      </c>
      <c r="AO59" s="47">
        <f t="shared" si="135"/>
        <v>0</v>
      </c>
      <c r="AP59" s="47">
        <f t="shared" si="135"/>
        <v>1147.0852761511719</v>
      </c>
      <c r="AQ59" s="47">
        <f t="shared" ref="AQ59:AS60" si="136">AB59+AN59</f>
        <v>2964.7650863777644</v>
      </c>
      <c r="AR59" s="47">
        <f t="shared" si="136"/>
        <v>0</v>
      </c>
      <c r="AS59" s="47">
        <f t="shared" si="136"/>
        <v>2964.7650863777644</v>
      </c>
      <c r="AT59" s="47">
        <f>AT60*AT61/1000</f>
        <v>431.72961271225989</v>
      </c>
      <c r="AU59" s="47"/>
      <c r="AV59" s="47">
        <f>AT59+AU59</f>
        <v>431.72961271225989</v>
      </c>
      <c r="AW59" s="47">
        <f>AW60*AW61/1000</f>
        <v>406.52166899133243</v>
      </c>
      <c r="AX59" s="47"/>
      <c r="AY59" s="47">
        <f>AW59+AX59</f>
        <v>406.52166899133243</v>
      </c>
      <c r="AZ59" s="47">
        <f>AZ60*AZ61/1000</f>
        <v>409.01015121613568</v>
      </c>
      <c r="BA59" s="47"/>
      <c r="BB59" s="47">
        <f>AZ59+BA59</f>
        <v>409.01015121613568</v>
      </c>
      <c r="BC59" s="47">
        <f t="shared" ref="BC59:BE60" si="137">AT59+AW59+AZ59</f>
        <v>1247.2614329197281</v>
      </c>
      <c r="BD59" s="47">
        <f t="shared" si="137"/>
        <v>0</v>
      </c>
      <c r="BE59" s="47">
        <f t="shared" si="137"/>
        <v>1247.2614329197281</v>
      </c>
      <c r="BF59" s="47">
        <f t="shared" ref="BF59:BH60" si="138">AN59+BC59</f>
        <v>2394.3467090709</v>
      </c>
      <c r="BG59" s="47">
        <f t="shared" si="138"/>
        <v>0</v>
      </c>
      <c r="BH59" s="47">
        <f t="shared" si="138"/>
        <v>2394.3467090709</v>
      </c>
      <c r="BI59" s="47">
        <f t="shared" ref="BI59:BK60" si="139">AQ59+BC59</f>
        <v>4212.026519297493</v>
      </c>
      <c r="BJ59" s="47">
        <f t="shared" si="139"/>
        <v>0</v>
      </c>
      <c r="BK59" s="47">
        <f t="shared" si="139"/>
        <v>4212.026519297493</v>
      </c>
      <c r="BL59" s="47">
        <f>BL60*BL61/1000</f>
        <v>0</v>
      </c>
      <c r="BM59" s="47"/>
      <c r="BN59" s="47">
        <f>BL59+BM59</f>
        <v>0</v>
      </c>
      <c r="BO59" s="41">
        <f t="shared" si="18"/>
        <v>-415.2999257881753</v>
      </c>
      <c r="BP59" s="47">
        <f t="shared" si="9"/>
        <v>-139.30438683850741</v>
      </c>
      <c r="BQ59" s="48"/>
    </row>
    <row r="60" spans="1:69" s="43" customFormat="1" ht="12.75" hidden="1" outlineLevel="5" x14ac:dyDescent="0.2">
      <c r="A60" s="50"/>
      <c r="B60" s="51" t="s">
        <v>51</v>
      </c>
      <c r="C60" s="52" t="s">
        <v>58</v>
      </c>
      <c r="D60" s="53">
        <f>'[3]Материалы для СЖБ'!O4306</f>
        <v>3034.3941577910705</v>
      </c>
      <c r="E60" s="53"/>
      <c r="F60" s="53">
        <f>D60+E60</f>
        <v>3034.3941577910705</v>
      </c>
      <c r="G60" s="53">
        <f>'[3]Материалы для СЖБ'!R4306</f>
        <v>2780.7483169594161</v>
      </c>
      <c r="H60" s="53"/>
      <c r="I60" s="53">
        <f>G60+H60</f>
        <v>2780.7483169594161</v>
      </c>
      <c r="J60" s="53">
        <f>'[3]Материалы для СЖБ'!U4306</f>
        <v>3379.4420526698855</v>
      </c>
      <c r="K60" s="53"/>
      <c r="L60" s="53">
        <f>J60+K60</f>
        <v>3379.4420526698855</v>
      </c>
      <c r="M60" s="53">
        <f t="shared" si="132"/>
        <v>9194.5845274203712</v>
      </c>
      <c r="N60" s="53">
        <f t="shared" si="132"/>
        <v>0</v>
      </c>
      <c r="O60" s="53">
        <f t="shared" si="132"/>
        <v>9194.5845274203712</v>
      </c>
      <c r="P60" s="53">
        <f>'[3]Материалы для СЖБ'!AA4306</f>
        <v>2957.4798780317583</v>
      </c>
      <c r="Q60" s="53"/>
      <c r="R60" s="53">
        <f>P60+Q60</f>
        <v>2957.4798780317583</v>
      </c>
      <c r="S60" s="53">
        <f>'[3]Материалы для СЖБ'!AD4306</f>
        <v>2847.7487920221502</v>
      </c>
      <c r="T60" s="53"/>
      <c r="U60" s="53">
        <f>S60+T60</f>
        <v>2847.7487920221502</v>
      </c>
      <c r="V60" s="53">
        <f>'[3]Материалы для СЖБ'!AG4306</f>
        <v>3501.0638269051324</v>
      </c>
      <c r="W60" s="53"/>
      <c r="X60" s="53">
        <f>V60+W60</f>
        <v>3501.0638269051324</v>
      </c>
      <c r="Y60" s="53">
        <f t="shared" si="133"/>
        <v>9306.2924969590404</v>
      </c>
      <c r="Z60" s="53">
        <f t="shared" si="133"/>
        <v>0</v>
      </c>
      <c r="AA60" s="53">
        <f t="shared" si="133"/>
        <v>9306.2924969590404</v>
      </c>
      <c r="AB60" s="53">
        <f t="shared" si="134"/>
        <v>18500.877024379413</v>
      </c>
      <c r="AC60" s="53">
        <f t="shared" si="134"/>
        <v>0</v>
      </c>
      <c r="AD60" s="53">
        <f t="shared" si="134"/>
        <v>18500.877024379413</v>
      </c>
      <c r="AE60" s="53">
        <f>'[3]Материалы для СЖБ'!AP4306</f>
        <v>3723.9558483229553</v>
      </c>
      <c r="AF60" s="53"/>
      <c r="AG60" s="53">
        <f>AE60+AF60</f>
        <v>3723.9558483229553</v>
      </c>
      <c r="AH60" s="53">
        <f>'[3]Материалы для СЖБ'!AS4306</f>
        <v>4227.0441757743411</v>
      </c>
      <c r="AI60" s="53"/>
      <c r="AJ60" s="53">
        <f>AH60+AI60</f>
        <v>4227.0441757743411</v>
      </c>
      <c r="AK60" s="53">
        <f>'[3]Материалы для СЖБ'!AV4306</f>
        <v>3724.3695933402109</v>
      </c>
      <c r="AL60" s="53"/>
      <c r="AM60" s="53">
        <f>AK60+AL60</f>
        <v>3724.3695933402109</v>
      </c>
      <c r="AN60" s="53">
        <f t="shared" si="135"/>
        <v>11675.369617437507</v>
      </c>
      <c r="AO60" s="53">
        <f t="shared" si="135"/>
        <v>0</v>
      </c>
      <c r="AP60" s="53">
        <f t="shared" si="135"/>
        <v>11675.369617437507</v>
      </c>
      <c r="AQ60" s="53">
        <f t="shared" si="136"/>
        <v>30176.246641816921</v>
      </c>
      <c r="AR60" s="53">
        <f t="shared" si="136"/>
        <v>0</v>
      </c>
      <c r="AS60" s="53">
        <f t="shared" si="136"/>
        <v>30176.246641816921</v>
      </c>
      <c r="AT60" s="53">
        <f>'[3]Материалы для СЖБ'!BE4306</f>
        <v>4394.2703371815314</v>
      </c>
      <c r="AU60" s="53"/>
      <c r="AV60" s="53">
        <f>AT60+AU60</f>
        <v>4394.2703371815314</v>
      </c>
      <c r="AW60" s="53">
        <f>'[3]Материалы для СЖБ'!BH4306</f>
        <v>4137.6965092749442</v>
      </c>
      <c r="AX60" s="53"/>
      <c r="AY60" s="53">
        <f>AW60+AX60</f>
        <v>4137.6965092749442</v>
      </c>
      <c r="AZ60" s="53">
        <f>'[3]Материалы для СЖБ'!BK4306</f>
        <v>4163.0250095748406</v>
      </c>
      <c r="BA60" s="53"/>
      <c r="BB60" s="53">
        <f>AZ60+BA60</f>
        <v>4163.0250095748406</v>
      </c>
      <c r="BC60" s="53">
        <f t="shared" si="137"/>
        <v>12694.991856031316</v>
      </c>
      <c r="BD60" s="53">
        <f t="shared" si="137"/>
        <v>0</v>
      </c>
      <c r="BE60" s="53">
        <f t="shared" si="137"/>
        <v>12694.991856031316</v>
      </c>
      <c r="BF60" s="53">
        <f t="shared" si="138"/>
        <v>24370.361473468824</v>
      </c>
      <c r="BG60" s="53">
        <f t="shared" si="138"/>
        <v>0</v>
      </c>
      <c r="BH60" s="53">
        <f t="shared" si="138"/>
        <v>24370.361473468824</v>
      </c>
      <c r="BI60" s="53">
        <f t="shared" si="139"/>
        <v>42871.238497848237</v>
      </c>
      <c r="BJ60" s="53">
        <f t="shared" si="139"/>
        <v>0</v>
      </c>
      <c r="BK60" s="53">
        <f t="shared" si="139"/>
        <v>42871.238497848237</v>
      </c>
      <c r="BL60" s="53"/>
      <c r="BM60" s="53"/>
      <c r="BN60" s="53">
        <f>BL60+BM60</f>
        <v>0</v>
      </c>
      <c r="BO60" s="41">
        <f t="shared" si="18"/>
        <v>-4227.0441757743411</v>
      </c>
      <c r="BP60" s="53">
        <f t="shared" si="9"/>
        <v>-139.30438683850738</v>
      </c>
      <c r="BQ60" s="54"/>
    </row>
    <row r="61" spans="1:69" s="43" customFormat="1" ht="12.75" hidden="1" outlineLevel="5" x14ac:dyDescent="0.2">
      <c r="A61" s="50"/>
      <c r="B61" s="55" t="s">
        <v>53</v>
      </c>
      <c r="C61" s="56" t="s">
        <v>59</v>
      </c>
      <c r="D61" s="53">
        <f>[3]ЦЕНЫ!E170</f>
        <v>98.248305084745795</v>
      </c>
      <c r="E61" s="53"/>
      <c r="F61" s="53">
        <f>IF(F60=0,,F59/F60*1000)</f>
        <v>98.248305084745795</v>
      </c>
      <c r="G61" s="53">
        <f>[3]ЦЕНЫ!F170</f>
        <v>98.248305084745795</v>
      </c>
      <c r="H61" s="53"/>
      <c r="I61" s="53">
        <f>IF(I60=0,,I59/I60*1000)</f>
        <v>98.248305084745795</v>
      </c>
      <c r="J61" s="53">
        <f>[3]ЦЕНЫ!G170</f>
        <v>98.248305084745795</v>
      </c>
      <c r="K61" s="53"/>
      <c r="L61" s="53">
        <f>IF(L60=0,,L59/L60*1000)</f>
        <v>98.248305084745795</v>
      </c>
      <c r="M61" s="53">
        <f>IF(M60=0,,M59/M60*1000)</f>
        <v>98.248305084745795</v>
      </c>
      <c r="N61" s="53">
        <f>IF(N60=0,,N59/N60*1000)</f>
        <v>0</v>
      </c>
      <c r="O61" s="53">
        <f>IF(O60=0,,O59/O60*1000)</f>
        <v>98.248305084745795</v>
      </c>
      <c r="P61" s="53">
        <f>[3]ЦЕНЫ!H170</f>
        <v>98.248305084745795</v>
      </c>
      <c r="Q61" s="53"/>
      <c r="R61" s="53">
        <f>IF(R60=0,,R59/R60*1000)</f>
        <v>98.248305084745795</v>
      </c>
      <c r="S61" s="53">
        <f>[3]ЦЕНЫ!I170</f>
        <v>98.248305084745795</v>
      </c>
      <c r="T61" s="53"/>
      <c r="U61" s="53">
        <f>IF(U60=0,,U59/U60*1000)</f>
        <v>98.248305084745795</v>
      </c>
      <c r="V61" s="53">
        <f>[3]ЦЕНЫ!J170</f>
        <v>98.248305084745795</v>
      </c>
      <c r="W61" s="53"/>
      <c r="X61" s="53">
        <f t="shared" ref="X61:AD61" si="140">IF(X60=0,,X59/X60*1000)</f>
        <v>98.248305084745795</v>
      </c>
      <c r="Y61" s="53">
        <f t="shared" si="140"/>
        <v>98.248305084745795</v>
      </c>
      <c r="Z61" s="53">
        <f t="shared" si="140"/>
        <v>0</v>
      </c>
      <c r="AA61" s="53">
        <f t="shared" si="140"/>
        <v>98.248305084745795</v>
      </c>
      <c r="AB61" s="53">
        <f t="shared" si="140"/>
        <v>98.248305084745795</v>
      </c>
      <c r="AC61" s="53">
        <f t="shared" si="140"/>
        <v>0</v>
      </c>
      <c r="AD61" s="53">
        <f t="shared" si="140"/>
        <v>98.248305084745795</v>
      </c>
      <c r="AE61" s="53">
        <f>[3]ЦЕНЫ!K170</f>
        <v>98.248305084745795</v>
      </c>
      <c r="AF61" s="53"/>
      <c r="AG61" s="53">
        <f>IF(AG60=0,,AG59/AG60*1000)</f>
        <v>98.248305084745795</v>
      </c>
      <c r="AH61" s="53">
        <f>[3]ЦЕНЫ!L170</f>
        <v>98.248305084745795</v>
      </c>
      <c r="AI61" s="53"/>
      <c r="AJ61" s="53">
        <f>IF(AJ60=0,,AJ59/AJ60*1000)</f>
        <v>98.248305084745795</v>
      </c>
      <c r="AK61" s="53">
        <f>[3]ЦЕНЫ!M170</f>
        <v>98.248305084745795</v>
      </c>
      <c r="AL61" s="53"/>
      <c r="AM61" s="53">
        <f t="shared" ref="AM61:AS61" si="141">IF(AM60=0,,AM59/AM60*1000)</f>
        <v>98.248305084745795</v>
      </c>
      <c r="AN61" s="53">
        <f t="shared" si="141"/>
        <v>98.248305084745795</v>
      </c>
      <c r="AO61" s="53">
        <f t="shared" si="141"/>
        <v>0</v>
      </c>
      <c r="AP61" s="53">
        <f t="shared" si="141"/>
        <v>98.248305084745795</v>
      </c>
      <c r="AQ61" s="53">
        <f t="shared" si="141"/>
        <v>98.248305084745795</v>
      </c>
      <c r="AR61" s="53">
        <f t="shared" si="141"/>
        <v>0</v>
      </c>
      <c r="AS61" s="53">
        <f t="shared" si="141"/>
        <v>98.248305084745795</v>
      </c>
      <c r="AT61" s="53">
        <f>[3]ЦЕНЫ!N170</f>
        <v>98.248305084745795</v>
      </c>
      <c r="AU61" s="53"/>
      <c r="AV61" s="53">
        <f>IF(AV60=0,,AV59/AV60*1000)</f>
        <v>98.248305084745795</v>
      </c>
      <c r="AW61" s="53">
        <f>[3]ЦЕНЫ!O170</f>
        <v>98.248305084745795</v>
      </c>
      <c r="AX61" s="53"/>
      <c r="AY61" s="53">
        <f>IF(AY60=0,,AY59/AY60*1000)</f>
        <v>98.248305084745795</v>
      </c>
      <c r="AZ61" s="53">
        <f>[3]ЦЕНЫ!P170</f>
        <v>98.248305084745795</v>
      </c>
      <c r="BA61" s="53"/>
      <c r="BB61" s="53">
        <f t="shared" ref="BB61:BK61" si="142">IF(BB60=0,,BB59/BB60*1000)</f>
        <v>98.248305084745795</v>
      </c>
      <c r="BC61" s="53">
        <f t="shared" si="142"/>
        <v>98.248305084745795</v>
      </c>
      <c r="BD61" s="53">
        <f t="shared" si="142"/>
        <v>0</v>
      </c>
      <c r="BE61" s="53">
        <f t="shared" si="142"/>
        <v>98.248305084745795</v>
      </c>
      <c r="BF61" s="53">
        <f t="shared" si="142"/>
        <v>98.248305084745795</v>
      </c>
      <c r="BG61" s="53">
        <f t="shared" si="142"/>
        <v>0</v>
      </c>
      <c r="BH61" s="53">
        <f t="shared" si="142"/>
        <v>98.248305084745795</v>
      </c>
      <c r="BI61" s="53">
        <f t="shared" si="142"/>
        <v>98.248305084745795</v>
      </c>
      <c r="BJ61" s="53">
        <f t="shared" si="142"/>
        <v>0</v>
      </c>
      <c r="BK61" s="53">
        <f t="shared" si="142"/>
        <v>98.248305084745795</v>
      </c>
      <c r="BL61" s="53"/>
      <c r="BM61" s="53"/>
      <c r="BN61" s="53">
        <f>IF(BN60=0,,BN59/BN60*1000)</f>
        <v>0</v>
      </c>
      <c r="BO61" s="41">
        <f t="shared" si="18"/>
        <v>-98.248305084745795</v>
      </c>
      <c r="BP61" s="53">
        <f t="shared" si="9"/>
        <v>-100</v>
      </c>
      <c r="BQ61" s="54"/>
    </row>
    <row r="62" spans="1:69" s="42" customFormat="1" ht="12.75" hidden="1" outlineLevel="3" x14ac:dyDescent="0.2">
      <c r="A62" s="44" t="s">
        <v>79</v>
      </c>
      <c r="B62" s="45" t="s">
        <v>80</v>
      </c>
      <c r="C62" s="46" t="s">
        <v>44</v>
      </c>
      <c r="D62" s="57">
        <f>SUMIF($C$64:$C$120,"т. руб.",D$64:D$120)</f>
        <v>285.74798266217499</v>
      </c>
      <c r="E62" s="57"/>
      <c r="F62" s="57">
        <f>D62+E62</f>
        <v>285.74798266217499</v>
      </c>
      <c r="G62" s="57">
        <f>SUMIF($C$64:$C$120,"т. руб.",G$64:G$120)</f>
        <v>230.43868818725548</v>
      </c>
      <c r="H62" s="57"/>
      <c r="I62" s="57">
        <f>G62+H62</f>
        <v>230.43868818725548</v>
      </c>
      <c r="J62" s="57">
        <f>SUMIF($C$64:$C$120,"т. руб.",J$64:J$120)</f>
        <v>238.15778571141612</v>
      </c>
      <c r="K62" s="57"/>
      <c r="L62" s="57">
        <f>J62+K62</f>
        <v>238.15778571141612</v>
      </c>
      <c r="M62" s="57">
        <f t="shared" ref="M62:O65" si="143">D62+G62+J62</f>
        <v>754.34445656084654</v>
      </c>
      <c r="N62" s="57">
        <f t="shared" si="143"/>
        <v>0</v>
      </c>
      <c r="O62" s="57">
        <f t="shared" si="143"/>
        <v>754.34445656084654</v>
      </c>
      <c r="P62" s="57">
        <f>SUMIF($C$64:$C$120,"т. руб.",P$64:P$120)</f>
        <v>203.9205311326742</v>
      </c>
      <c r="Q62" s="57"/>
      <c r="R62" s="57">
        <f>P62+Q62</f>
        <v>203.9205311326742</v>
      </c>
      <c r="S62" s="57">
        <f>SUMIF($C$64:$C$120,"т. руб.",S$64:S$120)</f>
        <v>192.83255970487818</v>
      </c>
      <c r="T62" s="57"/>
      <c r="U62" s="57">
        <f>S62+T62</f>
        <v>192.83255970487818</v>
      </c>
      <c r="V62" s="57">
        <f>SUMIF($C$64:$C$120,"т. руб.",V$64:V$120)</f>
        <v>240.77499765907925</v>
      </c>
      <c r="W62" s="57"/>
      <c r="X62" s="57">
        <f>V62+W62</f>
        <v>240.77499765907925</v>
      </c>
      <c r="Y62" s="57">
        <f t="shared" ref="Y62:AA65" si="144">P62+S62+V62</f>
        <v>637.52808849663165</v>
      </c>
      <c r="Z62" s="57">
        <f t="shared" si="144"/>
        <v>0</v>
      </c>
      <c r="AA62" s="57">
        <f t="shared" si="144"/>
        <v>637.52808849663165</v>
      </c>
      <c r="AB62" s="57">
        <f t="shared" ref="AB62:AD65" si="145">M62+Y62</f>
        <v>1391.8725450574782</v>
      </c>
      <c r="AC62" s="57">
        <f t="shared" si="145"/>
        <v>0</v>
      </c>
      <c r="AD62" s="57">
        <f t="shared" si="145"/>
        <v>1391.8725450574782</v>
      </c>
      <c r="AE62" s="57">
        <f>SUMIF($C$64:$C$120,"т. руб.",AE$64:AE$120)</f>
        <v>237.55836367366794</v>
      </c>
      <c r="AF62" s="57"/>
      <c r="AG62" s="57">
        <f>AE62+AF62</f>
        <v>237.55836367366794</v>
      </c>
      <c r="AH62" s="57">
        <f>SUMIF($C$64:$C$120,"т. руб.",AH$64:AH$120)</f>
        <v>309.11936436281854</v>
      </c>
      <c r="AI62" s="57"/>
      <c r="AJ62" s="57">
        <f>AH62+AI62</f>
        <v>309.11936436281854</v>
      </c>
      <c r="AK62" s="57">
        <f>SUMIF($C$64:$C$120,"т. руб.",AK$64:AK$120)</f>
        <v>317.14921130715635</v>
      </c>
      <c r="AL62" s="57"/>
      <c r="AM62" s="57">
        <f>AK62+AL62</f>
        <v>317.14921130715635</v>
      </c>
      <c r="AN62" s="57">
        <f t="shared" ref="AN62:AP65" si="146">AE62+AH62+AK62</f>
        <v>863.82693934364283</v>
      </c>
      <c r="AO62" s="57">
        <f t="shared" si="146"/>
        <v>0</v>
      </c>
      <c r="AP62" s="57">
        <f t="shared" si="146"/>
        <v>863.82693934364283</v>
      </c>
      <c r="AQ62" s="57">
        <f t="shared" ref="AQ62:AS65" si="147">AB62+AN62</f>
        <v>2255.699484401121</v>
      </c>
      <c r="AR62" s="57">
        <f t="shared" si="147"/>
        <v>0</v>
      </c>
      <c r="AS62" s="57">
        <f t="shared" si="147"/>
        <v>2255.699484401121</v>
      </c>
      <c r="AT62" s="57">
        <f>SUMIF($C$64:$C$120,"т. руб.",AT$64:AT$120)</f>
        <v>377.36506351358219</v>
      </c>
      <c r="AU62" s="57"/>
      <c r="AV62" s="57">
        <f>AT62+AU62</f>
        <v>377.36506351358219</v>
      </c>
      <c r="AW62" s="57">
        <f>SUMIF($C$64:$C$120,"т. руб.",AW$64:AW$120)</f>
        <v>370.99188093928416</v>
      </c>
      <c r="AX62" s="57"/>
      <c r="AY62" s="57">
        <f>AW62+AX62</f>
        <v>370.99188093928416</v>
      </c>
      <c r="AZ62" s="57">
        <f>SUMIF($C$64:$C$120,"т. руб.",AZ$64:AZ$120)</f>
        <v>359.4102784680299</v>
      </c>
      <c r="BA62" s="57"/>
      <c r="BB62" s="57">
        <f>AZ62+BA62</f>
        <v>359.4102784680299</v>
      </c>
      <c r="BC62" s="57">
        <f t="shared" ref="BC62:BE65" si="148">AT62+AW62+AZ62</f>
        <v>1107.7672229208963</v>
      </c>
      <c r="BD62" s="57">
        <f t="shared" si="148"/>
        <v>0</v>
      </c>
      <c r="BE62" s="57">
        <f t="shared" si="148"/>
        <v>1107.7672229208963</v>
      </c>
      <c r="BF62" s="57">
        <f t="shared" ref="BF62:BH65" si="149">AN62+BC62</f>
        <v>1971.5941622645391</v>
      </c>
      <c r="BG62" s="57">
        <f t="shared" si="149"/>
        <v>0</v>
      </c>
      <c r="BH62" s="57">
        <f t="shared" si="149"/>
        <v>1971.5941622645391</v>
      </c>
      <c r="BI62" s="57">
        <f t="shared" ref="BI62:BK65" si="150">AQ62+BC62</f>
        <v>3363.4667073220171</v>
      </c>
      <c r="BJ62" s="57">
        <f t="shared" si="150"/>
        <v>0</v>
      </c>
      <c r="BK62" s="57">
        <f t="shared" si="150"/>
        <v>3363.4667073220171</v>
      </c>
      <c r="BL62" s="57">
        <f>SUMIF($C$64:$C$120,"т. руб.",BL$64:BL$120)</f>
        <v>0</v>
      </c>
      <c r="BM62" s="57"/>
      <c r="BN62" s="57">
        <f>BL62+BM62</f>
        <v>0</v>
      </c>
      <c r="BO62" s="41">
        <f t="shared" si="18"/>
        <v>-309.11936436281854</v>
      </c>
      <c r="BP62" s="57">
        <f t="shared" si="9"/>
        <v>-108.1790189673095</v>
      </c>
      <c r="BQ62" s="58"/>
    </row>
    <row r="63" spans="1:69" s="49" customFormat="1" ht="12.75" hidden="1" outlineLevel="4" x14ac:dyDescent="0.2">
      <c r="A63" s="44"/>
      <c r="B63" s="59" t="s">
        <v>81</v>
      </c>
      <c r="C63" s="46" t="s">
        <v>44</v>
      </c>
      <c r="D63" s="57">
        <f>SUMIF($C$64:$C$96,"т. руб.",D$64:D$96)</f>
        <v>206.29780041182241</v>
      </c>
      <c r="E63" s="47"/>
      <c r="F63" s="47">
        <f>D63+E63</f>
        <v>206.29780041182241</v>
      </c>
      <c r="G63" s="57">
        <f>SUMIF($C$64:$C$96,"т. руб.",G$64:G$96)</f>
        <v>165.00951072419107</v>
      </c>
      <c r="H63" s="47"/>
      <c r="I63" s="47">
        <f>G63+H63</f>
        <v>165.00951072419107</v>
      </c>
      <c r="J63" s="57">
        <f>SUMIF($C$64:$C$96,"т. руб.",J$64:J$96)</f>
        <v>153.82074223280571</v>
      </c>
      <c r="K63" s="47"/>
      <c r="L63" s="47">
        <f>J63+K63</f>
        <v>153.82074223280571</v>
      </c>
      <c r="M63" s="47">
        <f t="shared" si="143"/>
        <v>525.12805336881922</v>
      </c>
      <c r="N63" s="47">
        <f t="shared" si="143"/>
        <v>0</v>
      </c>
      <c r="O63" s="47">
        <f t="shared" si="143"/>
        <v>525.12805336881922</v>
      </c>
      <c r="P63" s="57">
        <f>SUMIF($C$64:$C$96,"т. руб.",P$64:P$96)</f>
        <v>127.9529194312929</v>
      </c>
      <c r="Q63" s="47"/>
      <c r="R63" s="47">
        <f>P63+Q63</f>
        <v>127.9529194312929</v>
      </c>
      <c r="S63" s="57">
        <f>SUMIF($C$64:$C$96,"т. руб.",S$64:S$96)</f>
        <v>114.80895172433114</v>
      </c>
      <c r="T63" s="47"/>
      <c r="U63" s="47">
        <f>S63+T63</f>
        <v>114.80895172433114</v>
      </c>
      <c r="V63" s="57">
        <f>SUMIF($C$64:$C$96,"т. руб.",V$64:V$96)</f>
        <v>155.8187754531447</v>
      </c>
      <c r="W63" s="47"/>
      <c r="X63" s="47">
        <f>V63+W63</f>
        <v>155.8187754531447</v>
      </c>
      <c r="Y63" s="47">
        <f t="shared" si="144"/>
        <v>398.58064660876869</v>
      </c>
      <c r="Z63" s="47">
        <f t="shared" si="144"/>
        <v>0</v>
      </c>
      <c r="AA63" s="47">
        <f t="shared" si="144"/>
        <v>398.58064660876869</v>
      </c>
      <c r="AB63" s="47">
        <f t="shared" si="145"/>
        <v>923.70869997758791</v>
      </c>
      <c r="AC63" s="47">
        <f t="shared" si="145"/>
        <v>0</v>
      </c>
      <c r="AD63" s="47">
        <f t="shared" si="145"/>
        <v>923.70869997758791</v>
      </c>
      <c r="AE63" s="57">
        <f>SUMIF($C$64:$C$96,"т. руб.",AE$64:AE$96)</f>
        <v>142.48116121585656</v>
      </c>
      <c r="AF63" s="47"/>
      <c r="AG63" s="47">
        <f>AE63+AF63</f>
        <v>142.48116121585656</v>
      </c>
      <c r="AH63" s="57">
        <f>SUMIF($C$64:$C$96,"т. руб.",AH$64:AH$96)</f>
        <v>207.96914358873789</v>
      </c>
      <c r="AI63" s="47"/>
      <c r="AJ63" s="47">
        <f>AH63+AI63</f>
        <v>207.96914358873789</v>
      </c>
      <c r="AK63" s="57">
        <f>SUMIF($C$64:$C$96,"т. руб.",AK$64:AK$96)</f>
        <v>229.94777491525423</v>
      </c>
      <c r="AL63" s="47"/>
      <c r="AM63" s="47">
        <f>AK63+AL63</f>
        <v>229.94777491525423</v>
      </c>
      <c r="AN63" s="47">
        <f t="shared" si="146"/>
        <v>580.39807971984874</v>
      </c>
      <c r="AO63" s="47">
        <f t="shared" si="146"/>
        <v>0</v>
      </c>
      <c r="AP63" s="47">
        <f t="shared" si="146"/>
        <v>580.39807971984874</v>
      </c>
      <c r="AQ63" s="47">
        <f t="shared" si="147"/>
        <v>1504.1067796974367</v>
      </c>
      <c r="AR63" s="47">
        <f t="shared" si="147"/>
        <v>0</v>
      </c>
      <c r="AS63" s="47">
        <f t="shared" si="147"/>
        <v>1504.1067796974367</v>
      </c>
      <c r="AT63" s="57">
        <f>SUMIF($C$64:$C$96,"т. руб.",AT$64:AT$96)</f>
        <v>272.81187639725454</v>
      </c>
      <c r="AU63" s="47"/>
      <c r="AV63" s="47">
        <f>AT63+AU63</f>
        <v>272.81187639725454</v>
      </c>
      <c r="AW63" s="57">
        <f>SUMIF($C$64:$C$96,"т. руб.",AW$64:AW$96)</f>
        <v>272.00944521081385</v>
      </c>
      <c r="AX63" s="47"/>
      <c r="AY63" s="47">
        <f>AW63+AX63</f>
        <v>272.00944521081385</v>
      </c>
      <c r="AZ63" s="57">
        <f>SUMIF($C$64:$C$96,"т. руб.",AZ$64:AZ$96)</f>
        <v>254.59230961759349</v>
      </c>
      <c r="BA63" s="47"/>
      <c r="BB63" s="47">
        <f>AZ63+BA63</f>
        <v>254.59230961759349</v>
      </c>
      <c r="BC63" s="47">
        <f t="shared" si="148"/>
        <v>799.4136312256619</v>
      </c>
      <c r="BD63" s="47">
        <f t="shared" si="148"/>
        <v>0</v>
      </c>
      <c r="BE63" s="47">
        <f t="shared" si="148"/>
        <v>799.4136312256619</v>
      </c>
      <c r="BF63" s="47">
        <f t="shared" si="149"/>
        <v>1379.8117109455106</v>
      </c>
      <c r="BG63" s="47">
        <f t="shared" si="149"/>
        <v>0</v>
      </c>
      <c r="BH63" s="47">
        <f t="shared" si="149"/>
        <v>1379.8117109455106</v>
      </c>
      <c r="BI63" s="47">
        <f t="shared" si="150"/>
        <v>2303.5204109230986</v>
      </c>
      <c r="BJ63" s="47">
        <f t="shared" si="150"/>
        <v>0</v>
      </c>
      <c r="BK63" s="47">
        <f t="shared" si="150"/>
        <v>2303.5204109230986</v>
      </c>
      <c r="BL63" s="57">
        <f>SUMIF($C$64:$C$96,"т. руб.",BL$64:BL$96)</f>
        <v>0</v>
      </c>
      <c r="BM63" s="47"/>
      <c r="BN63" s="47">
        <f>BL63+BM63</f>
        <v>0</v>
      </c>
      <c r="BO63" s="41">
        <f t="shared" si="18"/>
        <v>-207.96914358873789</v>
      </c>
      <c r="BP63" s="47">
        <f t="shared" si="9"/>
        <v>-100.81016044455106</v>
      </c>
      <c r="BQ63" s="48"/>
    </row>
    <row r="64" spans="1:69" s="49" customFormat="1" ht="12.75" hidden="1" outlineLevel="5" x14ac:dyDescent="0.2">
      <c r="A64" s="44"/>
      <c r="B64" s="61" t="s">
        <v>82</v>
      </c>
      <c r="C64" s="46" t="s">
        <v>44</v>
      </c>
      <c r="D64" s="47">
        <f>D65*D66/1000</f>
        <v>0.27676000000000001</v>
      </c>
      <c r="E64" s="47"/>
      <c r="F64" s="47">
        <f>D64+E64</f>
        <v>0.27676000000000001</v>
      </c>
      <c r="G64" s="47">
        <f>G65*G66/1000</f>
        <v>0.29304000000000002</v>
      </c>
      <c r="H64" s="47"/>
      <c r="I64" s="47">
        <f>G64+H64</f>
        <v>0.29304000000000002</v>
      </c>
      <c r="J64" s="47">
        <f>J65*J66/1000</f>
        <v>0.34320000000000001</v>
      </c>
      <c r="K64" s="47"/>
      <c r="L64" s="47">
        <f>J64+K64</f>
        <v>0.34320000000000001</v>
      </c>
      <c r="M64" s="47">
        <f t="shared" si="143"/>
        <v>0.91300000000000003</v>
      </c>
      <c r="N64" s="47">
        <f t="shared" si="143"/>
        <v>0</v>
      </c>
      <c r="O64" s="47">
        <f t="shared" si="143"/>
        <v>0.91300000000000003</v>
      </c>
      <c r="P64" s="47">
        <f>P65*P66/1000</f>
        <v>0.30887999999999999</v>
      </c>
      <c r="Q64" s="47"/>
      <c r="R64" s="47">
        <f>P64+Q64</f>
        <v>0.30887999999999999</v>
      </c>
      <c r="S64" s="47">
        <f>S65*S66/1000</f>
        <v>0.24024000000000001</v>
      </c>
      <c r="T64" s="47"/>
      <c r="U64" s="47">
        <f>S64+T64</f>
        <v>0.24024000000000001</v>
      </c>
      <c r="V64" s="47">
        <f>V65*V66/1000</f>
        <v>0.45864000000000005</v>
      </c>
      <c r="W64" s="47"/>
      <c r="X64" s="47">
        <f>V64+W64</f>
        <v>0.45864000000000005</v>
      </c>
      <c r="Y64" s="47">
        <f t="shared" si="144"/>
        <v>1.0077600000000002</v>
      </c>
      <c r="Z64" s="47">
        <f t="shared" si="144"/>
        <v>0</v>
      </c>
      <c r="AA64" s="47">
        <f t="shared" si="144"/>
        <v>1.0077600000000002</v>
      </c>
      <c r="AB64" s="47">
        <f t="shared" si="145"/>
        <v>1.9207600000000002</v>
      </c>
      <c r="AC64" s="47">
        <f t="shared" si="145"/>
        <v>0</v>
      </c>
      <c r="AD64" s="47">
        <f t="shared" si="145"/>
        <v>1.9207600000000002</v>
      </c>
      <c r="AE64" s="47">
        <f>AE65*AE66/1000</f>
        <v>0.52727999999999997</v>
      </c>
      <c r="AF64" s="47"/>
      <c r="AG64" s="47">
        <f>AE64+AF64</f>
        <v>0.52727999999999997</v>
      </c>
      <c r="AH64" s="47">
        <f>AH65*AH66/1000</f>
        <v>0.56472</v>
      </c>
      <c r="AI64" s="47"/>
      <c r="AJ64" s="47">
        <f>AH64+AI64</f>
        <v>0.56472</v>
      </c>
      <c r="AK64" s="47">
        <f>AK65*AK66/1000</f>
        <v>0.53508</v>
      </c>
      <c r="AL64" s="47"/>
      <c r="AM64" s="47">
        <f>AK64+AL64</f>
        <v>0.53508</v>
      </c>
      <c r="AN64" s="47">
        <f t="shared" si="146"/>
        <v>1.6270800000000001</v>
      </c>
      <c r="AO64" s="47">
        <f t="shared" si="146"/>
        <v>0</v>
      </c>
      <c r="AP64" s="47">
        <f t="shared" si="146"/>
        <v>1.6270800000000001</v>
      </c>
      <c r="AQ64" s="47">
        <f t="shared" si="147"/>
        <v>3.5478400000000003</v>
      </c>
      <c r="AR64" s="47">
        <f t="shared" si="147"/>
        <v>0</v>
      </c>
      <c r="AS64" s="47">
        <f t="shared" si="147"/>
        <v>3.5478400000000003</v>
      </c>
      <c r="AT64" s="47">
        <f>AT65*AT66/1000</f>
        <v>0.56940000000000002</v>
      </c>
      <c r="AU64" s="47"/>
      <c r="AV64" s="47">
        <f>AT64+AU64</f>
        <v>0.56940000000000002</v>
      </c>
      <c r="AW64" s="47">
        <f>AW65*AW66/1000</f>
        <v>0.51324000000000003</v>
      </c>
      <c r="AX64" s="47"/>
      <c r="AY64" s="47">
        <f>AW64+AX64</f>
        <v>0.51324000000000003</v>
      </c>
      <c r="AZ64" s="47">
        <f>AZ65*AZ66/1000</f>
        <v>0.51324000000000003</v>
      </c>
      <c r="BA64" s="47"/>
      <c r="BB64" s="47">
        <f>AZ64+BA64</f>
        <v>0.51324000000000003</v>
      </c>
      <c r="BC64" s="47">
        <f t="shared" si="148"/>
        <v>1.5958800000000002</v>
      </c>
      <c r="BD64" s="47">
        <f t="shared" si="148"/>
        <v>0</v>
      </c>
      <c r="BE64" s="47">
        <f t="shared" si="148"/>
        <v>1.5958800000000002</v>
      </c>
      <c r="BF64" s="47">
        <f t="shared" si="149"/>
        <v>3.2229600000000005</v>
      </c>
      <c r="BG64" s="47">
        <f t="shared" si="149"/>
        <v>0</v>
      </c>
      <c r="BH64" s="47">
        <f t="shared" si="149"/>
        <v>3.2229600000000005</v>
      </c>
      <c r="BI64" s="47">
        <f t="shared" si="150"/>
        <v>5.1437200000000001</v>
      </c>
      <c r="BJ64" s="47">
        <f t="shared" si="150"/>
        <v>0</v>
      </c>
      <c r="BK64" s="47">
        <f t="shared" si="150"/>
        <v>5.1437200000000001</v>
      </c>
      <c r="BL64" s="47">
        <f>BL65*BL66/1000</f>
        <v>0</v>
      </c>
      <c r="BM64" s="47"/>
      <c r="BN64" s="47">
        <f>BL64+BM64</f>
        <v>0</v>
      </c>
      <c r="BO64" s="41">
        <f t="shared" si="18"/>
        <v>-0.56472</v>
      </c>
      <c r="BP64" s="47">
        <f t="shared" si="9"/>
        <v>-204.04682757623931</v>
      </c>
      <c r="BQ64" s="48"/>
    </row>
    <row r="65" spans="1:69" s="43" customFormat="1" ht="12.75" hidden="1" outlineLevel="6" x14ac:dyDescent="0.2">
      <c r="A65" s="50"/>
      <c r="B65" s="62" t="s">
        <v>51</v>
      </c>
      <c r="C65" s="52" t="s">
        <v>83</v>
      </c>
      <c r="D65" s="53">
        <f>'[3]Материалы для СЖБ'!O4307</f>
        <v>187</v>
      </c>
      <c r="E65" s="53"/>
      <c r="F65" s="53">
        <f>D65+E65</f>
        <v>187</v>
      </c>
      <c r="G65" s="53">
        <f>'[3]Материалы для СЖБ'!R4307</f>
        <v>198</v>
      </c>
      <c r="H65" s="53"/>
      <c r="I65" s="53">
        <f>G65+H65</f>
        <v>198</v>
      </c>
      <c r="J65" s="53">
        <f>'[3]Материалы для СЖБ'!U4307</f>
        <v>220</v>
      </c>
      <c r="K65" s="53"/>
      <c r="L65" s="53">
        <f>J65+K65</f>
        <v>220</v>
      </c>
      <c r="M65" s="53">
        <f t="shared" si="143"/>
        <v>605</v>
      </c>
      <c r="N65" s="53">
        <f t="shared" si="143"/>
        <v>0</v>
      </c>
      <c r="O65" s="53">
        <f t="shared" si="143"/>
        <v>605</v>
      </c>
      <c r="P65" s="53">
        <f>'[3]Материалы для СЖБ'!AA4307</f>
        <v>198</v>
      </c>
      <c r="Q65" s="53"/>
      <c r="R65" s="53">
        <f>P65+Q65</f>
        <v>198</v>
      </c>
      <c r="S65" s="53">
        <f>'[3]Материалы для СЖБ'!AD4307</f>
        <v>154</v>
      </c>
      <c r="T65" s="53"/>
      <c r="U65" s="53">
        <f>S65+T65</f>
        <v>154</v>
      </c>
      <c r="V65" s="53">
        <f>'[3]Материалы для СЖБ'!AG4307</f>
        <v>294</v>
      </c>
      <c r="W65" s="53"/>
      <c r="X65" s="53">
        <f>V65+W65</f>
        <v>294</v>
      </c>
      <c r="Y65" s="53">
        <f t="shared" si="144"/>
        <v>646</v>
      </c>
      <c r="Z65" s="53">
        <f t="shared" si="144"/>
        <v>0</v>
      </c>
      <c r="AA65" s="53">
        <f t="shared" si="144"/>
        <v>646</v>
      </c>
      <c r="AB65" s="53">
        <f t="shared" si="145"/>
        <v>1251</v>
      </c>
      <c r="AC65" s="53">
        <f t="shared" si="145"/>
        <v>0</v>
      </c>
      <c r="AD65" s="53">
        <f t="shared" si="145"/>
        <v>1251</v>
      </c>
      <c r="AE65" s="53">
        <f>'[3]Материалы для СЖБ'!AP4307</f>
        <v>338</v>
      </c>
      <c r="AF65" s="53"/>
      <c r="AG65" s="53">
        <f>AE65+AF65</f>
        <v>338</v>
      </c>
      <c r="AH65" s="53">
        <f>'[3]Материалы для СЖБ'!AS4307</f>
        <v>362</v>
      </c>
      <c r="AI65" s="53"/>
      <c r="AJ65" s="53">
        <f>AH65+AI65</f>
        <v>362</v>
      </c>
      <c r="AK65" s="53">
        <f>'[3]Материалы для СЖБ'!AV4307</f>
        <v>343</v>
      </c>
      <c r="AL65" s="53"/>
      <c r="AM65" s="53">
        <f>AK65+AL65</f>
        <v>343</v>
      </c>
      <c r="AN65" s="53">
        <f t="shared" si="146"/>
        <v>1043</v>
      </c>
      <c r="AO65" s="53">
        <f t="shared" si="146"/>
        <v>0</v>
      </c>
      <c r="AP65" s="53">
        <f t="shared" si="146"/>
        <v>1043</v>
      </c>
      <c r="AQ65" s="53">
        <f t="shared" si="147"/>
        <v>2294</v>
      </c>
      <c r="AR65" s="53">
        <f t="shared" si="147"/>
        <v>0</v>
      </c>
      <c r="AS65" s="53">
        <f t="shared" si="147"/>
        <v>2294</v>
      </c>
      <c r="AT65" s="53">
        <f>'[3]Материалы для СЖБ'!BE4307</f>
        <v>365</v>
      </c>
      <c r="AU65" s="53"/>
      <c r="AV65" s="53">
        <f>AT65+AU65</f>
        <v>365</v>
      </c>
      <c r="AW65" s="53">
        <f>'[3]Материалы для СЖБ'!BH4307</f>
        <v>329</v>
      </c>
      <c r="AX65" s="53"/>
      <c r="AY65" s="53">
        <f>AW65+AX65</f>
        <v>329</v>
      </c>
      <c r="AZ65" s="53">
        <f>'[3]Материалы для СЖБ'!BK4307</f>
        <v>329</v>
      </c>
      <c r="BA65" s="53"/>
      <c r="BB65" s="53">
        <f>AZ65+BA65</f>
        <v>329</v>
      </c>
      <c r="BC65" s="53">
        <f t="shared" si="148"/>
        <v>1023</v>
      </c>
      <c r="BD65" s="53">
        <f t="shared" si="148"/>
        <v>0</v>
      </c>
      <c r="BE65" s="53">
        <f t="shared" si="148"/>
        <v>1023</v>
      </c>
      <c r="BF65" s="53">
        <f t="shared" si="149"/>
        <v>2066</v>
      </c>
      <c r="BG65" s="53">
        <f t="shared" si="149"/>
        <v>0</v>
      </c>
      <c r="BH65" s="53">
        <f t="shared" si="149"/>
        <v>2066</v>
      </c>
      <c r="BI65" s="53">
        <f t="shared" si="150"/>
        <v>3317</v>
      </c>
      <c r="BJ65" s="53">
        <f t="shared" si="150"/>
        <v>0</v>
      </c>
      <c r="BK65" s="53">
        <f t="shared" si="150"/>
        <v>3317</v>
      </c>
      <c r="BL65" s="53"/>
      <c r="BM65" s="53"/>
      <c r="BN65" s="53">
        <f>BL65+BM65</f>
        <v>0</v>
      </c>
      <c r="BO65" s="41">
        <f t="shared" si="18"/>
        <v>-362</v>
      </c>
      <c r="BP65" s="53">
        <f t="shared" si="9"/>
        <v>-193.58288770053474</v>
      </c>
      <c r="BQ65" s="54"/>
    </row>
    <row r="66" spans="1:69" s="43" customFormat="1" ht="12.75" hidden="1" outlineLevel="6" x14ac:dyDescent="0.2">
      <c r="A66" s="50"/>
      <c r="B66" s="63" t="s">
        <v>53</v>
      </c>
      <c r="C66" s="56" t="s">
        <v>84</v>
      </c>
      <c r="D66" s="53">
        <f>[3]ЦЕНЫ!E173</f>
        <v>1.48</v>
      </c>
      <c r="E66" s="53"/>
      <c r="F66" s="53">
        <f>IF(F65=0,,F64/F65*1000)</f>
        <v>1.48</v>
      </c>
      <c r="G66" s="53">
        <f>[3]ЦЕНЫ!F173</f>
        <v>1.48</v>
      </c>
      <c r="H66" s="53"/>
      <c r="I66" s="53">
        <f>IF(I65=0,,I64/I65*1000)</f>
        <v>1.4800000000000002</v>
      </c>
      <c r="J66" s="53">
        <f>[3]ЦЕНЫ!G173</f>
        <v>1.56</v>
      </c>
      <c r="K66" s="53"/>
      <c r="L66" s="53">
        <f>IF(L65=0,,L64/L65*1000)</f>
        <v>1.56</v>
      </c>
      <c r="M66" s="53">
        <f>IF(M65=0,,M64/M65*1000)</f>
        <v>1.509090909090909</v>
      </c>
      <c r="N66" s="53">
        <f>IF(N65=0,,N64/N65*1000)</f>
        <v>0</v>
      </c>
      <c r="O66" s="53">
        <f>IF(O65=0,,O64/O65*1000)</f>
        <v>1.509090909090909</v>
      </c>
      <c r="P66" s="53">
        <f>[3]ЦЕНЫ!H173</f>
        <v>1.56</v>
      </c>
      <c r="Q66" s="53"/>
      <c r="R66" s="53">
        <f>IF(R65=0,,R64/R65*1000)</f>
        <v>1.56</v>
      </c>
      <c r="S66" s="53">
        <f>[3]ЦЕНЫ!I173</f>
        <v>1.56</v>
      </c>
      <c r="T66" s="53"/>
      <c r="U66" s="53">
        <f>IF(U65=0,,U64/U65*1000)</f>
        <v>1.56</v>
      </c>
      <c r="V66" s="53">
        <f>[3]ЦЕНЫ!J173</f>
        <v>1.56</v>
      </c>
      <c r="W66" s="53"/>
      <c r="X66" s="53">
        <f t="shared" ref="X66:AD66" si="151">IF(X65=0,,X64/X65*1000)</f>
        <v>1.5600000000000003</v>
      </c>
      <c r="Y66" s="53">
        <f t="shared" si="151"/>
        <v>1.5600000000000005</v>
      </c>
      <c r="Z66" s="53">
        <f t="shared" si="151"/>
        <v>0</v>
      </c>
      <c r="AA66" s="53">
        <f t="shared" si="151"/>
        <v>1.5600000000000005</v>
      </c>
      <c r="AB66" s="53">
        <f t="shared" si="151"/>
        <v>1.535379696243006</v>
      </c>
      <c r="AC66" s="53">
        <f t="shared" si="151"/>
        <v>0</v>
      </c>
      <c r="AD66" s="53">
        <f t="shared" si="151"/>
        <v>1.535379696243006</v>
      </c>
      <c r="AE66" s="53">
        <f>[3]ЦЕНЫ!K173</f>
        <v>1.56</v>
      </c>
      <c r="AF66" s="53"/>
      <c r="AG66" s="53">
        <f>IF(AG65=0,,AG64/AG65*1000)</f>
        <v>1.56</v>
      </c>
      <c r="AH66" s="53">
        <f>[3]ЦЕНЫ!L173</f>
        <v>1.56</v>
      </c>
      <c r="AI66" s="53"/>
      <c r="AJ66" s="53">
        <f>IF(AJ65=0,,AJ64/AJ65*1000)</f>
        <v>1.56</v>
      </c>
      <c r="AK66" s="53">
        <f>[3]ЦЕНЫ!M173</f>
        <v>1.56</v>
      </c>
      <c r="AL66" s="53"/>
      <c r="AM66" s="53">
        <f t="shared" ref="AM66:AS66" si="152">IF(AM65=0,,AM64/AM65*1000)</f>
        <v>1.56</v>
      </c>
      <c r="AN66" s="53">
        <f t="shared" si="152"/>
        <v>1.56</v>
      </c>
      <c r="AO66" s="53">
        <f t="shared" si="152"/>
        <v>0</v>
      </c>
      <c r="AP66" s="53">
        <f t="shared" si="152"/>
        <v>1.56</v>
      </c>
      <c r="AQ66" s="53">
        <f t="shared" si="152"/>
        <v>1.5465736704446382</v>
      </c>
      <c r="AR66" s="53">
        <f t="shared" si="152"/>
        <v>0</v>
      </c>
      <c r="AS66" s="53">
        <f t="shared" si="152"/>
        <v>1.5465736704446382</v>
      </c>
      <c r="AT66" s="53">
        <f>[3]ЦЕНЫ!N173</f>
        <v>1.56</v>
      </c>
      <c r="AU66" s="53"/>
      <c r="AV66" s="53">
        <f>IF(AV65=0,,AV64/AV65*1000)</f>
        <v>1.56</v>
      </c>
      <c r="AW66" s="53">
        <f>[3]ЦЕНЫ!O173</f>
        <v>1.56</v>
      </c>
      <c r="AX66" s="53"/>
      <c r="AY66" s="53">
        <f>IF(AY65=0,,AY64/AY65*1000)</f>
        <v>1.5600000000000003</v>
      </c>
      <c r="AZ66" s="53">
        <f>[3]ЦЕНЫ!P173</f>
        <v>1.56</v>
      </c>
      <c r="BA66" s="53"/>
      <c r="BB66" s="53">
        <f t="shared" ref="BB66:BK66" si="153">IF(BB65=0,,BB64/BB65*1000)</f>
        <v>1.5600000000000003</v>
      </c>
      <c r="BC66" s="53">
        <f t="shared" si="153"/>
        <v>1.5600000000000003</v>
      </c>
      <c r="BD66" s="53">
        <f t="shared" si="153"/>
        <v>0</v>
      </c>
      <c r="BE66" s="53">
        <f t="shared" si="153"/>
        <v>1.5600000000000003</v>
      </c>
      <c r="BF66" s="53">
        <f t="shared" si="153"/>
        <v>1.5600000000000003</v>
      </c>
      <c r="BG66" s="53">
        <f t="shared" si="153"/>
        <v>0</v>
      </c>
      <c r="BH66" s="53">
        <f t="shared" si="153"/>
        <v>1.5600000000000003</v>
      </c>
      <c r="BI66" s="53">
        <f t="shared" si="153"/>
        <v>1.5507145010551704</v>
      </c>
      <c r="BJ66" s="53">
        <f t="shared" si="153"/>
        <v>0</v>
      </c>
      <c r="BK66" s="53">
        <f t="shared" si="153"/>
        <v>1.5507145010551704</v>
      </c>
      <c r="BL66" s="53"/>
      <c r="BM66" s="53"/>
      <c r="BN66" s="53">
        <f>IF(BN65=0,,BN64/BN65*1000)</f>
        <v>0</v>
      </c>
      <c r="BO66" s="41">
        <f t="shared" si="18"/>
        <v>-1.56</v>
      </c>
      <c r="BP66" s="53">
        <f t="shared" si="9"/>
        <v>-105.4054054054054</v>
      </c>
      <c r="BQ66" s="54"/>
    </row>
    <row r="67" spans="1:69" s="49" customFormat="1" ht="12.75" hidden="1" outlineLevel="5" x14ac:dyDescent="0.2">
      <c r="A67" s="44"/>
      <c r="B67" s="61" t="s">
        <v>85</v>
      </c>
      <c r="C67" s="46" t="s">
        <v>44</v>
      </c>
      <c r="D67" s="47">
        <f>D68*D69/1000</f>
        <v>58.879830508474576</v>
      </c>
      <c r="E67" s="47"/>
      <c r="F67" s="47">
        <f>D67+E67</f>
        <v>58.879830508474576</v>
      </c>
      <c r="G67" s="47">
        <f>G68*G69/1000</f>
        <v>61.977355932203388</v>
      </c>
      <c r="H67" s="47"/>
      <c r="I67" s="47">
        <f>G67+H67</f>
        <v>61.977355932203388</v>
      </c>
      <c r="J67" s="47">
        <f>J68*J69/1000</f>
        <v>80.567542372881348</v>
      </c>
      <c r="K67" s="47"/>
      <c r="L67" s="47">
        <f>J67+K67</f>
        <v>80.567542372881348</v>
      </c>
      <c r="M67" s="47">
        <f t="shared" ref="M67:O68" si="154">D67+G67+J67</f>
        <v>201.42472881355931</v>
      </c>
      <c r="N67" s="47">
        <f t="shared" si="154"/>
        <v>0</v>
      </c>
      <c r="O67" s="47">
        <f t="shared" si="154"/>
        <v>201.42472881355931</v>
      </c>
      <c r="P67" s="47">
        <f>P68*P69/1000</f>
        <v>74.372491525423726</v>
      </c>
      <c r="Q67" s="47"/>
      <c r="R67" s="47">
        <f>P67+Q67</f>
        <v>74.372491525423726</v>
      </c>
      <c r="S67" s="47">
        <f>S68*S69/1000</f>
        <v>61.977355932203388</v>
      </c>
      <c r="T67" s="47"/>
      <c r="U67" s="47">
        <f>S67+T67</f>
        <v>61.977355932203388</v>
      </c>
      <c r="V67" s="47">
        <f>V68*V69/1000</f>
        <v>80.567542372881348</v>
      </c>
      <c r="W67" s="47"/>
      <c r="X67" s="47">
        <f>V67+W67</f>
        <v>80.567542372881348</v>
      </c>
      <c r="Y67" s="47">
        <f t="shared" ref="Y67:AA68" si="155">P67+S67+V67</f>
        <v>216.91738983050845</v>
      </c>
      <c r="Z67" s="47">
        <f t="shared" si="155"/>
        <v>0</v>
      </c>
      <c r="AA67" s="47">
        <f t="shared" si="155"/>
        <v>216.91738983050845</v>
      </c>
      <c r="AB67" s="47">
        <f t="shared" ref="AB67:AD68" si="156">M67+Y67</f>
        <v>418.3421186440678</v>
      </c>
      <c r="AC67" s="47">
        <f t="shared" si="156"/>
        <v>0</v>
      </c>
      <c r="AD67" s="47">
        <f t="shared" si="156"/>
        <v>418.3421186440678</v>
      </c>
      <c r="AE67" s="47">
        <f>AE68*AE69/1000</f>
        <v>61.977355932203388</v>
      </c>
      <c r="AF67" s="47"/>
      <c r="AG67" s="47">
        <f>AE67+AF67</f>
        <v>61.977355932203388</v>
      </c>
      <c r="AH67" s="47">
        <f>AH68*AH69/1000</f>
        <v>105.35949152542372</v>
      </c>
      <c r="AI67" s="47"/>
      <c r="AJ67" s="47">
        <f>AH67+AI67</f>
        <v>105.35949152542372</v>
      </c>
      <c r="AK67" s="47">
        <f>AK68*AK69/1000</f>
        <v>139.13191525423727</v>
      </c>
      <c r="AL67" s="47"/>
      <c r="AM67" s="47">
        <f>AK67+AL67</f>
        <v>139.13191525423727</v>
      </c>
      <c r="AN67" s="47">
        <f t="shared" ref="AN67:AP68" si="157">AE67+AH67+AK67</f>
        <v>306.46876271186437</v>
      </c>
      <c r="AO67" s="47">
        <f t="shared" si="157"/>
        <v>0</v>
      </c>
      <c r="AP67" s="47">
        <f t="shared" si="157"/>
        <v>306.46876271186437</v>
      </c>
      <c r="AQ67" s="47">
        <f t="shared" ref="AQ67:AS68" si="158">AB67+AN67</f>
        <v>724.81088135593222</v>
      </c>
      <c r="AR67" s="47">
        <f t="shared" si="158"/>
        <v>0</v>
      </c>
      <c r="AS67" s="47">
        <f t="shared" si="158"/>
        <v>724.81088135593222</v>
      </c>
      <c r="AT67" s="47">
        <f>AT68*AT69/1000</f>
        <v>131.69684745762711</v>
      </c>
      <c r="AU67" s="47"/>
      <c r="AV67" s="47">
        <f>AT67+AU67</f>
        <v>131.69684745762711</v>
      </c>
      <c r="AW67" s="47">
        <f>AW68*AW69/1000</f>
        <v>125.49844067796609</v>
      </c>
      <c r="AX67" s="47"/>
      <c r="AY67" s="47">
        <f>AW67+AX67</f>
        <v>125.49844067796609</v>
      </c>
      <c r="AZ67" s="47">
        <f>AZ68*AZ69/1000</f>
        <v>108.45533898305084</v>
      </c>
      <c r="BA67" s="47"/>
      <c r="BB67" s="47">
        <f>AZ67+BA67</f>
        <v>108.45533898305084</v>
      </c>
      <c r="BC67" s="47">
        <f t="shared" ref="BC67:BE68" si="159">AT67+AW67+AZ67</f>
        <v>365.65062711864402</v>
      </c>
      <c r="BD67" s="47">
        <f t="shared" si="159"/>
        <v>0</v>
      </c>
      <c r="BE67" s="47">
        <f t="shared" si="159"/>
        <v>365.65062711864402</v>
      </c>
      <c r="BF67" s="47">
        <f t="shared" ref="BF67:BH68" si="160">AN67+BC67</f>
        <v>672.11938983050845</v>
      </c>
      <c r="BG67" s="47">
        <f t="shared" si="160"/>
        <v>0</v>
      </c>
      <c r="BH67" s="47">
        <f t="shared" si="160"/>
        <v>672.11938983050845</v>
      </c>
      <c r="BI67" s="47">
        <f t="shared" ref="BI67:BK68" si="161">AQ67+BC67</f>
        <v>1090.4615084745762</v>
      </c>
      <c r="BJ67" s="47">
        <f t="shared" si="161"/>
        <v>0</v>
      </c>
      <c r="BK67" s="47">
        <f t="shared" si="161"/>
        <v>1090.4615084745762</v>
      </c>
      <c r="BL67" s="47">
        <f>BL68*BL69/1000</f>
        <v>0</v>
      </c>
      <c r="BM67" s="47"/>
      <c r="BN67" s="47">
        <f>BL67+BM67</f>
        <v>0</v>
      </c>
      <c r="BO67" s="41">
        <f t="shared" si="18"/>
        <v>-105.35949152542372</v>
      </c>
      <c r="BP67" s="47">
        <f t="shared" si="9"/>
        <v>-178.93986890852094</v>
      </c>
      <c r="BQ67" s="48"/>
    </row>
    <row r="68" spans="1:69" s="43" customFormat="1" ht="12.75" hidden="1" outlineLevel="6" x14ac:dyDescent="0.2">
      <c r="A68" s="50"/>
      <c r="B68" s="62" t="s">
        <v>51</v>
      </c>
      <c r="C68" s="52" t="s">
        <v>83</v>
      </c>
      <c r="D68" s="53">
        <f>'[3]Материалы для СЖБ'!O4308</f>
        <v>35090</v>
      </c>
      <c r="E68" s="53"/>
      <c r="F68" s="53">
        <f>D68+E68</f>
        <v>35090</v>
      </c>
      <c r="G68" s="53">
        <f>'[3]Материалы для СЖБ'!R4308</f>
        <v>36936</v>
      </c>
      <c r="H68" s="53"/>
      <c r="I68" s="53">
        <f>G68+H68</f>
        <v>36936</v>
      </c>
      <c r="J68" s="53">
        <f>'[3]Материалы для СЖБ'!U4308</f>
        <v>48015</v>
      </c>
      <c r="K68" s="53"/>
      <c r="L68" s="53">
        <f>J68+K68</f>
        <v>48015</v>
      </c>
      <c r="M68" s="53">
        <f t="shared" si="154"/>
        <v>120041</v>
      </c>
      <c r="N68" s="53">
        <f t="shared" si="154"/>
        <v>0</v>
      </c>
      <c r="O68" s="53">
        <f t="shared" si="154"/>
        <v>120041</v>
      </c>
      <c r="P68" s="53">
        <f>'[3]Материалы для СЖБ'!AA4308</f>
        <v>44323</v>
      </c>
      <c r="Q68" s="53"/>
      <c r="R68" s="53">
        <f>P68+Q68</f>
        <v>44323</v>
      </c>
      <c r="S68" s="53">
        <f>'[3]Материалы для СЖБ'!AD4308</f>
        <v>36936</v>
      </c>
      <c r="T68" s="53"/>
      <c r="U68" s="53">
        <f>S68+T68</f>
        <v>36936</v>
      </c>
      <c r="V68" s="53">
        <f>'[3]Материалы для СЖБ'!AG4308</f>
        <v>48015</v>
      </c>
      <c r="W68" s="53"/>
      <c r="X68" s="53">
        <f>V68+W68</f>
        <v>48015</v>
      </c>
      <c r="Y68" s="53">
        <f t="shared" si="155"/>
        <v>129274</v>
      </c>
      <c r="Z68" s="53">
        <f t="shared" si="155"/>
        <v>0</v>
      </c>
      <c r="AA68" s="53">
        <f t="shared" si="155"/>
        <v>129274</v>
      </c>
      <c r="AB68" s="53">
        <f t="shared" si="156"/>
        <v>249315</v>
      </c>
      <c r="AC68" s="53">
        <f t="shared" si="156"/>
        <v>0</v>
      </c>
      <c r="AD68" s="53">
        <f t="shared" si="156"/>
        <v>249315</v>
      </c>
      <c r="AE68" s="53">
        <f>'[3]Материалы для СЖБ'!AP4308</f>
        <v>36936</v>
      </c>
      <c r="AF68" s="53"/>
      <c r="AG68" s="53">
        <f>AE68+AF68</f>
        <v>36936</v>
      </c>
      <c r="AH68" s="53">
        <f>'[3]Материалы для СЖБ'!AS4308</f>
        <v>62790</v>
      </c>
      <c r="AI68" s="53"/>
      <c r="AJ68" s="53">
        <f>AH68+AI68</f>
        <v>62790</v>
      </c>
      <c r="AK68" s="53">
        <f>'[3]Материалы для СЖБ'!AV4308</f>
        <v>82917</v>
      </c>
      <c r="AL68" s="53"/>
      <c r="AM68" s="53">
        <f>AK68+AL68</f>
        <v>82917</v>
      </c>
      <c r="AN68" s="53">
        <f t="shared" si="157"/>
        <v>182643</v>
      </c>
      <c r="AO68" s="53">
        <f t="shared" si="157"/>
        <v>0</v>
      </c>
      <c r="AP68" s="53">
        <f t="shared" si="157"/>
        <v>182643</v>
      </c>
      <c r="AQ68" s="53">
        <f t="shared" si="158"/>
        <v>431958</v>
      </c>
      <c r="AR68" s="53">
        <f t="shared" si="158"/>
        <v>0</v>
      </c>
      <c r="AS68" s="53">
        <f t="shared" si="158"/>
        <v>431958</v>
      </c>
      <c r="AT68" s="53">
        <f>'[3]Материалы для СЖБ'!BE4308</f>
        <v>78486</v>
      </c>
      <c r="AU68" s="53"/>
      <c r="AV68" s="53">
        <f>AT68+AU68</f>
        <v>78486</v>
      </c>
      <c r="AW68" s="53">
        <f>'[3]Материалы для СЖБ'!BH4308</f>
        <v>74792</v>
      </c>
      <c r="AX68" s="53"/>
      <c r="AY68" s="53">
        <f>AW68+AX68</f>
        <v>74792</v>
      </c>
      <c r="AZ68" s="53">
        <f>'[3]Материалы для СЖБ'!BK4308</f>
        <v>64635</v>
      </c>
      <c r="BA68" s="53"/>
      <c r="BB68" s="53">
        <f>AZ68+BA68</f>
        <v>64635</v>
      </c>
      <c r="BC68" s="53">
        <f t="shared" si="159"/>
        <v>217913</v>
      </c>
      <c r="BD68" s="53">
        <f t="shared" si="159"/>
        <v>0</v>
      </c>
      <c r="BE68" s="53">
        <f t="shared" si="159"/>
        <v>217913</v>
      </c>
      <c r="BF68" s="53">
        <f t="shared" si="160"/>
        <v>400556</v>
      </c>
      <c r="BG68" s="53">
        <f t="shared" si="160"/>
        <v>0</v>
      </c>
      <c r="BH68" s="53">
        <f t="shared" si="160"/>
        <v>400556</v>
      </c>
      <c r="BI68" s="53">
        <f t="shared" si="161"/>
        <v>649871</v>
      </c>
      <c r="BJ68" s="53">
        <f t="shared" si="161"/>
        <v>0</v>
      </c>
      <c r="BK68" s="53">
        <f t="shared" si="161"/>
        <v>649871</v>
      </c>
      <c r="BL68" s="53"/>
      <c r="BM68" s="53"/>
      <c r="BN68" s="53">
        <f>BL68+BM68</f>
        <v>0</v>
      </c>
      <c r="BO68" s="41">
        <f t="shared" si="18"/>
        <v>-62790</v>
      </c>
      <c r="BP68" s="53">
        <f t="shared" si="9"/>
        <v>-178.93986890852096</v>
      </c>
      <c r="BQ68" s="54"/>
    </row>
    <row r="69" spans="1:69" s="43" customFormat="1" ht="12.75" hidden="1" outlineLevel="6" x14ac:dyDescent="0.2">
      <c r="A69" s="50"/>
      <c r="B69" s="63" t="s">
        <v>53</v>
      </c>
      <c r="C69" s="56" t="s">
        <v>84</v>
      </c>
      <c r="D69" s="53">
        <f>[3]ЦЕНЫ!E175</f>
        <v>1.6779661016949152</v>
      </c>
      <c r="E69" s="53"/>
      <c r="F69" s="53">
        <f>IF(F68=0,,F67/F68*1000)</f>
        <v>1.6779661016949152</v>
      </c>
      <c r="G69" s="53">
        <f>[3]ЦЕНЫ!F175</f>
        <v>1.6779661016949152</v>
      </c>
      <c r="H69" s="53"/>
      <c r="I69" s="53">
        <f>IF(I68=0,,I67/I68*1000)</f>
        <v>1.6779661016949152</v>
      </c>
      <c r="J69" s="53">
        <f>[3]ЦЕНЫ!G175</f>
        <v>1.6779661016949152</v>
      </c>
      <c r="K69" s="53"/>
      <c r="L69" s="53">
        <f>IF(L68=0,,L67/L68*1000)</f>
        <v>1.677966101694915</v>
      </c>
      <c r="M69" s="53">
        <f>IF(M68=0,,M67/M68*1000)</f>
        <v>1.6779661016949152</v>
      </c>
      <c r="N69" s="53">
        <f>IF(N68=0,,N67/N68*1000)</f>
        <v>0</v>
      </c>
      <c r="O69" s="53">
        <f>IF(O68=0,,O67/O68*1000)</f>
        <v>1.6779661016949152</v>
      </c>
      <c r="P69" s="53">
        <f>[3]ЦЕНЫ!H175</f>
        <v>1.6779661016949152</v>
      </c>
      <c r="Q69" s="53"/>
      <c r="R69" s="53">
        <f>IF(R68=0,,R67/R68*1000)</f>
        <v>1.6779661016949152</v>
      </c>
      <c r="S69" s="53">
        <f>[3]ЦЕНЫ!I175</f>
        <v>1.6779661016949152</v>
      </c>
      <c r="T69" s="53"/>
      <c r="U69" s="53">
        <f>IF(U68=0,,U67/U68*1000)</f>
        <v>1.6779661016949152</v>
      </c>
      <c r="V69" s="53">
        <f>[3]ЦЕНЫ!J175</f>
        <v>1.6779661016949152</v>
      </c>
      <c r="W69" s="53"/>
      <c r="X69" s="53">
        <f t="shared" ref="X69:AD69" si="162">IF(X68=0,,X67/X68*1000)</f>
        <v>1.677966101694915</v>
      </c>
      <c r="Y69" s="53">
        <f t="shared" si="162"/>
        <v>1.677966101694915</v>
      </c>
      <c r="Z69" s="53">
        <f t="shared" si="162"/>
        <v>0</v>
      </c>
      <c r="AA69" s="53">
        <f t="shared" si="162"/>
        <v>1.677966101694915</v>
      </c>
      <c r="AB69" s="53">
        <f t="shared" si="162"/>
        <v>1.6779661016949152</v>
      </c>
      <c r="AC69" s="53">
        <f t="shared" si="162"/>
        <v>0</v>
      </c>
      <c r="AD69" s="53">
        <f t="shared" si="162"/>
        <v>1.6779661016949152</v>
      </c>
      <c r="AE69" s="53">
        <f>[3]ЦЕНЫ!K175</f>
        <v>1.6779661016949152</v>
      </c>
      <c r="AF69" s="53"/>
      <c r="AG69" s="53">
        <f>IF(AG68=0,,AG67/AG68*1000)</f>
        <v>1.6779661016949152</v>
      </c>
      <c r="AH69" s="53">
        <f>[3]ЦЕНЫ!L175</f>
        <v>1.6779661016949152</v>
      </c>
      <c r="AI69" s="53"/>
      <c r="AJ69" s="53">
        <f>IF(AJ68=0,,AJ67/AJ68*1000)</f>
        <v>1.6779661016949152</v>
      </c>
      <c r="AK69" s="53">
        <f>[3]ЦЕНЫ!M175</f>
        <v>1.6779661016949152</v>
      </c>
      <c r="AL69" s="53"/>
      <c r="AM69" s="53">
        <f t="shared" ref="AM69:AS69" si="163">IF(AM68=0,,AM67/AM68*1000)</f>
        <v>1.677966101694915</v>
      </c>
      <c r="AN69" s="53">
        <f t="shared" si="163"/>
        <v>1.677966101694915</v>
      </c>
      <c r="AO69" s="53">
        <f t="shared" si="163"/>
        <v>0</v>
      </c>
      <c r="AP69" s="53">
        <f t="shared" si="163"/>
        <v>1.677966101694915</v>
      </c>
      <c r="AQ69" s="53">
        <f t="shared" si="163"/>
        <v>1.6779661016949152</v>
      </c>
      <c r="AR69" s="53">
        <f t="shared" si="163"/>
        <v>0</v>
      </c>
      <c r="AS69" s="53">
        <f t="shared" si="163"/>
        <v>1.6779661016949152</v>
      </c>
      <c r="AT69" s="53">
        <f>[3]ЦЕНЫ!N175</f>
        <v>1.6779661016949152</v>
      </c>
      <c r="AU69" s="53"/>
      <c r="AV69" s="53">
        <f>IF(AV68=0,,AV67/AV68*1000)</f>
        <v>1.6779661016949152</v>
      </c>
      <c r="AW69" s="53">
        <f>[3]ЦЕНЫ!O175</f>
        <v>1.6779661016949152</v>
      </c>
      <c r="AX69" s="53"/>
      <c r="AY69" s="53">
        <f>IF(AY68=0,,AY67/AY68*1000)</f>
        <v>1.677966101694915</v>
      </c>
      <c r="AZ69" s="53">
        <f>[3]ЦЕНЫ!P175</f>
        <v>1.6779661016949152</v>
      </c>
      <c r="BA69" s="53"/>
      <c r="BB69" s="53">
        <f t="shared" ref="BB69:BK69" si="164">IF(BB68=0,,BB67/BB68*1000)</f>
        <v>1.677966101694915</v>
      </c>
      <c r="BC69" s="53">
        <f t="shared" si="164"/>
        <v>1.677966101694915</v>
      </c>
      <c r="BD69" s="53">
        <f t="shared" si="164"/>
        <v>0</v>
      </c>
      <c r="BE69" s="53">
        <f t="shared" si="164"/>
        <v>1.677966101694915</v>
      </c>
      <c r="BF69" s="53">
        <f t="shared" si="164"/>
        <v>1.6779661016949152</v>
      </c>
      <c r="BG69" s="53">
        <f t="shared" si="164"/>
        <v>0</v>
      </c>
      <c r="BH69" s="53">
        <f t="shared" si="164"/>
        <v>1.6779661016949152</v>
      </c>
      <c r="BI69" s="53">
        <f t="shared" si="164"/>
        <v>1.6779661016949152</v>
      </c>
      <c r="BJ69" s="53">
        <f t="shared" si="164"/>
        <v>0</v>
      </c>
      <c r="BK69" s="53">
        <f t="shared" si="164"/>
        <v>1.6779661016949152</v>
      </c>
      <c r="BL69" s="53"/>
      <c r="BM69" s="53"/>
      <c r="BN69" s="53">
        <f>IF(BN68=0,,BN67/BN68*1000)</f>
        <v>0</v>
      </c>
      <c r="BO69" s="41">
        <f t="shared" si="18"/>
        <v>-1.6779661016949152</v>
      </c>
      <c r="BP69" s="53">
        <f t="shared" si="9"/>
        <v>-100</v>
      </c>
      <c r="BQ69" s="54"/>
    </row>
    <row r="70" spans="1:69" s="49" customFormat="1" ht="12.75" hidden="1" outlineLevel="5" x14ac:dyDescent="0.2">
      <c r="A70" s="44"/>
      <c r="B70" s="61" t="s">
        <v>86</v>
      </c>
      <c r="C70" s="46" t="s">
        <v>44</v>
      </c>
      <c r="D70" s="47">
        <f>D71*D72/1000</f>
        <v>0</v>
      </c>
      <c r="E70" s="47"/>
      <c r="F70" s="47">
        <f>D70+E70</f>
        <v>0</v>
      </c>
      <c r="G70" s="47">
        <f>G71*G72/1000</f>
        <v>0</v>
      </c>
      <c r="H70" s="47"/>
      <c r="I70" s="47">
        <f>G70+H70</f>
        <v>0</v>
      </c>
      <c r="J70" s="47">
        <f>J71*J72/1000</f>
        <v>0</v>
      </c>
      <c r="K70" s="47"/>
      <c r="L70" s="47">
        <f>J70+K70</f>
        <v>0</v>
      </c>
      <c r="M70" s="47">
        <f t="shared" ref="M70:O71" si="165">D70+G70+J70</f>
        <v>0</v>
      </c>
      <c r="N70" s="47">
        <f t="shared" si="165"/>
        <v>0</v>
      </c>
      <c r="O70" s="47">
        <f t="shared" si="165"/>
        <v>0</v>
      </c>
      <c r="P70" s="47">
        <f>P71*P72/1000</f>
        <v>0</v>
      </c>
      <c r="Q70" s="47"/>
      <c r="R70" s="47">
        <f>P70+Q70</f>
        <v>0</v>
      </c>
      <c r="S70" s="47">
        <f>S71*S72/1000</f>
        <v>0</v>
      </c>
      <c r="T70" s="47"/>
      <c r="U70" s="47">
        <f>S70+T70</f>
        <v>0</v>
      </c>
      <c r="V70" s="47">
        <f>V71*V72/1000</f>
        <v>0</v>
      </c>
      <c r="W70" s="47"/>
      <c r="X70" s="47">
        <f>V70+W70</f>
        <v>0</v>
      </c>
      <c r="Y70" s="47">
        <f t="shared" ref="Y70:AA71" si="166">P70+S70+V70</f>
        <v>0</v>
      </c>
      <c r="Z70" s="47">
        <f t="shared" si="166"/>
        <v>0</v>
      </c>
      <c r="AA70" s="47">
        <f t="shared" si="166"/>
        <v>0</v>
      </c>
      <c r="AB70" s="47">
        <f t="shared" ref="AB70:AD71" si="167">M70+Y70</f>
        <v>0</v>
      </c>
      <c r="AC70" s="47">
        <f t="shared" si="167"/>
        <v>0</v>
      </c>
      <c r="AD70" s="47">
        <f t="shared" si="167"/>
        <v>0</v>
      </c>
      <c r="AE70" s="47">
        <f>AE71*AE72/1000</f>
        <v>0</v>
      </c>
      <c r="AF70" s="47"/>
      <c r="AG70" s="47">
        <f>AE70+AF70</f>
        <v>0</v>
      </c>
      <c r="AH70" s="47">
        <f>AH71*AH72/1000</f>
        <v>0</v>
      </c>
      <c r="AI70" s="47"/>
      <c r="AJ70" s="47">
        <f>AH70+AI70</f>
        <v>0</v>
      </c>
      <c r="AK70" s="47">
        <f>AK71*AK72/1000</f>
        <v>0</v>
      </c>
      <c r="AL70" s="47"/>
      <c r="AM70" s="47">
        <f>AK70+AL70</f>
        <v>0</v>
      </c>
      <c r="AN70" s="47">
        <f t="shared" ref="AN70:AP71" si="168">AE70+AH70+AK70</f>
        <v>0</v>
      </c>
      <c r="AO70" s="47">
        <f t="shared" si="168"/>
        <v>0</v>
      </c>
      <c r="AP70" s="47">
        <f t="shared" si="168"/>
        <v>0</v>
      </c>
      <c r="AQ70" s="47">
        <f t="shared" ref="AQ70:AS71" si="169">AB70+AN70</f>
        <v>0</v>
      </c>
      <c r="AR70" s="47">
        <f t="shared" si="169"/>
        <v>0</v>
      </c>
      <c r="AS70" s="47">
        <f t="shared" si="169"/>
        <v>0</v>
      </c>
      <c r="AT70" s="47">
        <f>AT71*AT72/1000</f>
        <v>0</v>
      </c>
      <c r="AU70" s="47"/>
      <c r="AV70" s="47">
        <f>AT70+AU70</f>
        <v>0</v>
      </c>
      <c r="AW70" s="47">
        <f>AW71*AW72/1000</f>
        <v>0</v>
      </c>
      <c r="AX70" s="47"/>
      <c r="AY70" s="47">
        <f>AW70+AX70</f>
        <v>0</v>
      </c>
      <c r="AZ70" s="47">
        <f>AZ71*AZ72/1000</f>
        <v>0</v>
      </c>
      <c r="BA70" s="47"/>
      <c r="BB70" s="47">
        <f>AZ70+BA70</f>
        <v>0</v>
      </c>
      <c r="BC70" s="47">
        <f t="shared" ref="BC70:BE71" si="170">AT70+AW70+AZ70</f>
        <v>0</v>
      </c>
      <c r="BD70" s="47">
        <f t="shared" si="170"/>
        <v>0</v>
      </c>
      <c r="BE70" s="47">
        <f t="shared" si="170"/>
        <v>0</v>
      </c>
      <c r="BF70" s="47">
        <f t="shared" ref="BF70:BH71" si="171">AN70+BC70</f>
        <v>0</v>
      </c>
      <c r="BG70" s="47">
        <f t="shared" si="171"/>
        <v>0</v>
      </c>
      <c r="BH70" s="47">
        <f t="shared" si="171"/>
        <v>0</v>
      </c>
      <c r="BI70" s="47">
        <f t="shared" ref="BI70:BK71" si="172">AQ70+BC70</f>
        <v>0</v>
      </c>
      <c r="BJ70" s="47">
        <f t="shared" si="172"/>
        <v>0</v>
      </c>
      <c r="BK70" s="47">
        <f t="shared" si="172"/>
        <v>0</v>
      </c>
      <c r="BL70" s="47">
        <f>BL71*BL72/1000</f>
        <v>0</v>
      </c>
      <c r="BM70" s="47"/>
      <c r="BN70" s="47">
        <f>BL70+BM70</f>
        <v>0</v>
      </c>
      <c r="BO70" s="41">
        <f t="shared" si="18"/>
        <v>0</v>
      </c>
      <c r="BP70" s="47">
        <f t="shared" si="9"/>
        <v>0</v>
      </c>
      <c r="BQ70" s="48"/>
    </row>
    <row r="71" spans="1:69" s="43" customFormat="1" ht="12.75" hidden="1" outlineLevel="6" x14ac:dyDescent="0.2">
      <c r="A71" s="50"/>
      <c r="B71" s="62" t="s">
        <v>51</v>
      </c>
      <c r="C71" s="52" t="s">
        <v>83</v>
      </c>
      <c r="D71" s="53"/>
      <c r="E71" s="53"/>
      <c r="F71" s="53">
        <f>D71+E71</f>
        <v>0</v>
      </c>
      <c r="G71" s="53"/>
      <c r="H71" s="53"/>
      <c r="I71" s="53">
        <f>G71+H71</f>
        <v>0</v>
      </c>
      <c r="J71" s="53"/>
      <c r="K71" s="53"/>
      <c r="L71" s="53">
        <f>J71+K71</f>
        <v>0</v>
      </c>
      <c r="M71" s="53">
        <f t="shared" si="165"/>
        <v>0</v>
      </c>
      <c r="N71" s="53">
        <f t="shared" si="165"/>
        <v>0</v>
      </c>
      <c r="O71" s="53">
        <f t="shared" si="165"/>
        <v>0</v>
      </c>
      <c r="P71" s="53"/>
      <c r="Q71" s="53"/>
      <c r="R71" s="53">
        <f>P71+Q71</f>
        <v>0</v>
      </c>
      <c r="S71" s="53"/>
      <c r="T71" s="53"/>
      <c r="U71" s="53">
        <f>S71+T71</f>
        <v>0</v>
      </c>
      <c r="V71" s="53"/>
      <c r="W71" s="53"/>
      <c r="X71" s="53">
        <f>V71+W71</f>
        <v>0</v>
      </c>
      <c r="Y71" s="53">
        <f t="shared" si="166"/>
        <v>0</v>
      </c>
      <c r="Z71" s="53">
        <f t="shared" si="166"/>
        <v>0</v>
      </c>
      <c r="AA71" s="53">
        <f t="shared" si="166"/>
        <v>0</v>
      </c>
      <c r="AB71" s="53">
        <f t="shared" si="167"/>
        <v>0</v>
      </c>
      <c r="AC71" s="53">
        <f t="shared" si="167"/>
        <v>0</v>
      </c>
      <c r="AD71" s="53">
        <f t="shared" si="167"/>
        <v>0</v>
      </c>
      <c r="AE71" s="53"/>
      <c r="AF71" s="53"/>
      <c r="AG71" s="53">
        <f>AE71+AF71</f>
        <v>0</v>
      </c>
      <c r="AH71" s="53"/>
      <c r="AI71" s="53"/>
      <c r="AJ71" s="53">
        <f>AH71+AI71</f>
        <v>0</v>
      </c>
      <c r="AK71" s="53"/>
      <c r="AL71" s="53"/>
      <c r="AM71" s="53">
        <f>AK71+AL71</f>
        <v>0</v>
      </c>
      <c r="AN71" s="53">
        <f t="shared" si="168"/>
        <v>0</v>
      </c>
      <c r="AO71" s="53">
        <f t="shared" si="168"/>
        <v>0</v>
      </c>
      <c r="AP71" s="53">
        <f t="shared" si="168"/>
        <v>0</v>
      </c>
      <c r="AQ71" s="53">
        <f t="shared" si="169"/>
        <v>0</v>
      </c>
      <c r="AR71" s="53">
        <f t="shared" si="169"/>
        <v>0</v>
      </c>
      <c r="AS71" s="53">
        <f t="shared" si="169"/>
        <v>0</v>
      </c>
      <c r="AT71" s="53"/>
      <c r="AU71" s="53"/>
      <c r="AV71" s="53">
        <f>AT71+AU71</f>
        <v>0</v>
      </c>
      <c r="AW71" s="53"/>
      <c r="AX71" s="53"/>
      <c r="AY71" s="53">
        <f>AW71+AX71</f>
        <v>0</v>
      </c>
      <c r="AZ71" s="53"/>
      <c r="BA71" s="53"/>
      <c r="BB71" s="53">
        <f>AZ71+BA71</f>
        <v>0</v>
      </c>
      <c r="BC71" s="53">
        <f t="shared" si="170"/>
        <v>0</v>
      </c>
      <c r="BD71" s="53">
        <f t="shared" si="170"/>
        <v>0</v>
      </c>
      <c r="BE71" s="53">
        <f t="shared" si="170"/>
        <v>0</v>
      </c>
      <c r="BF71" s="53">
        <f t="shared" si="171"/>
        <v>0</v>
      </c>
      <c r="BG71" s="53">
        <f t="shared" si="171"/>
        <v>0</v>
      </c>
      <c r="BH71" s="53">
        <f t="shared" si="171"/>
        <v>0</v>
      </c>
      <c r="BI71" s="53">
        <f t="shared" si="172"/>
        <v>0</v>
      </c>
      <c r="BJ71" s="53">
        <f t="shared" si="172"/>
        <v>0</v>
      </c>
      <c r="BK71" s="53">
        <f t="shared" si="172"/>
        <v>0</v>
      </c>
      <c r="BL71" s="53"/>
      <c r="BM71" s="53"/>
      <c r="BN71" s="53">
        <f>BL71+BM71</f>
        <v>0</v>
      </c>
      <c r="BO71" s="41">
        <f t="shared" si="18"/>
        <v>0</v>
      </c>
      <c r="BP71" s="53">
        <f t="shared" ref="BP71:BP134" si="173">IF(F71=0,,BO71/F71%)</f>
        <v>0</v>
      </c>
      <c r="BQ71" s="54"/>
    </row>
    <row r="72" spans="1:69" s="43" customFormat="1" ht="12.75" hidden="1" outlineLevel="6" x14ac:dyDescent="0.2">
      <c r="A72" s="50"/>
      <c r="B72" s="63" t="s">
        <v>53</v>
      </c>
      <c r="C72" s="56" t="s">
        <v>84</v>
      </c>
      <c r="D72" s="53">
        <f>[3]ЦЕНЫ!E176</f>
        <v>2.5423728813559325</v>
      </c>
      <c r="E72" s="53"/>
      <c r="F72" s="53">
        <f>IF(F71=0,,F70/F71*1000)</f>
        <v>0</v>
      </c>
      <c r="G72" s="53">
        <f>[3]ЦЕНЫ!F176</f>
        <v>2.5423728813559325</v>
      </c>
      <c r="H72" s="53"/>
      <c r="I72" s="53">
        <f>IF(I71=0,,I70/I71*1000)</f>
        <v>0</v>
      </c>
      <c r="J72" s="53">
        <f>[3]ЦЕНЫ!G176</f>
        <v>2.6694915254237288</v>
      </c>
      <c r="K72" s="53"/>
      <c r="L72" s="53">
        <f>IF(L71=0,,L70/L71*1000)</f>
        <v>0</v>
      </c>
      <c r="M72" s="53">
        <f>IF(M71=0,,M70/M71*1000)</f>
        <v>0</v>
      </c>
      <c r="N72" s="53">
        <f>IF(N71=0,,N70/N71*1000)</f>
        <v>0</v>
      </c>
      <c r="O72" s="53">
        <f>IF(O71=0,,O70/O71*1000)</f>
        <v>0</v>
      </c>
      <c r="P72" s="53">
        <f>[3]ЦЕНЫ!H176</f>
        <v>2.6694915254237288</v>
      </c>
      <c r="Q72" s="53"/>
      <c r="R72" s="53">
        <f>IF(R71=0,,R70/R71*1000)</f>
        <v>0</v>
      </c>
      <c r="S72" s="53">
        <f>[3]ЦЕНЫ!I176</f>
        <v>2.6694915254237288</v>
      </c>
      <c r="T72" s="53"/>
      <c r="U72" s="53">
        <f>IF(U71=0,,U70/U71*1000)</f>
        <v>0</v>
      </c>
      <c r="V72" s="53">
        <f>[3]ЦЕНЫ!J176</f>
        <v>2.6694915254237288</v>
      </c>
      <c r="W72" s="53"/>
      <c r="X72" s="53">
        <f t="shared" ref="X72:AD72" si="174">IF(X71=0,,X70/X71*1000)</f>
        <v>0</v>
      </c>
      <c r="Y72" s="53">
        <f t="shared" si="174"/>
        <v>0</v>
      </c>
      <c r="Z72" s="53">
        <f t="shared" si="174"/>
        <v>0</v>
      </c>
      <c r="AA72" s="53">
        <f t="shared" si="174"/>
        <v>0</v>
      </c>
      <c r="AB72" s="53">
        <f t="shared" si="174"/>
        <v>0</v>
      </c>
      <c r="AC72" s="53">
        <f t="shared" si="174"/>
        <v>0</v>
      </c>
      <c r="AD72" s="53">
        <f t="shared" si="174"/>
        <v>0</v>
      </c>
      <c r="AE72" s="53">
        <f>[3]ЦЕНЫ!K176</f>
        <v>2.6694915254237288</v>
      </c>
      <c r="AF72" s="53"/>
      <c r="AG72" s="53">
        <f>IF(AG71=0,,AG70/AG71*1000)</f>
        <v>0</v>
      </c>
      <c r="AH72" s="53">
        <f>[3]ЦЕНЫ!L176</f>
        <v>2.6694915254237288</v>
      </c>
      <c r="AI72" s="53"/>
      <c r="AJ72" s="53">
        <f>IF(AJ71=0,,AJ70/AJ71*1000)</f>
        <v>0</v>
      </c>
      <c r="AK72" s="53">
        <f>[3]ЦЕНЫ!M176</f>
        <v>2.6694915254237288</v>
      </c>
      <c r="AL72" s="53"/>
      <c r="AM72" s="53">
        <f t="shared" ref="AM72:AS72" si="175">IF(AM71=0,,AM70/AM71*1000)</f>
        <v>0</v>
      </c>
      <c r="AN72" s="53">
        <f t="shared" si="175"/>
        <v>0</v>
      </c>
      <c r="AO72" s="53">
        <f t="shared" si="175"/>
        <v>0</v>
      </c>
      <c r="AP72" s="53">
        <f t="shared" si="175"/>
        <v>0</v>
      </c>
      <c r="AQ72" s="53">
        <f t="shared" si="175"/>
        <v>0</v>
      </c>
      <c r="AR72" s="53">
        <f t="shared" si="175"/>
        <v>0</v>
      </c>
      <c r="AS72" s="53">
        <f t="shared" si="175"/>
        <v>0</v>
      </c>
      <c r="AT72" s="53">
        <f>[3]ЦЕНЫ!N176</f>
        <v>2.6694915254237288</v>
      </c>
      <c r="AU72" s="53"/>
      <c r="AV72" s="53">
        <f>IF(AV71=0,,AV70/AV71*1000)</f>
        <v>0</v>
      </c>
      <c r="AW72" s="53">
        <f>[3]ЦЕНЫ!O176</f>
        <v>2.6694915254237288</v>
      </c>
      <c r="AX72" s="53"/>
      <c r="AY72" s="53">
        <f>IF(AY71=0,,AY70/AY71*1000)</f>
        <v>0</v>
      </c>
      <c r="AZ72" s="53">
        <f>[3]ЦЕНЫ!P176</f>
        <v>2.6694915254237288</v>
      </c>
      <c r="BA72" s="53"/>
      <c r="BB72" s="53">
        <f t="shared" ref="BB72:BK72" si="176">IF(BB71=0,,BB70/BB71*1000)</f>
        <v>0</v>
      </c>
      <c r="BC72" s="53">
        <f t="shared" si="176"/>
        <v>0</v>
      </c>
      <c r="BD72" s="53">
        <f t="shared" si="176"/>
        <v>0</v>
      </c>
      <c r="BE72" s="53">
        <f t="shared" si="176"/>
        <v>0</v>
      </c>
      <c r="BF72" s="53">
        <f t="shared" si="176"/>
        <v>0</v>
      </c>
      <c r="BG72" s="53">
        <f t="shared" si="176"/>
        <v>0</v>
      </c>
      <c r="BH72" s="53">
        <f t="shared" si="176"/>
        <v>0</v>
      </c>
      <c r="BI72" s="53">
        <f t="shared" si="176"/>
        <v>0</v>
      </c>
      <c r="BJ72" s="53">
        <f t="shared" si="176"/>
        <v>0</v>
      </c>
      <c r="BK72" s="53">
        <f t="shared" si="176"/>
        <v>0</v>
      </c>
      <c r="BL72" s="53"/>
      <c r="BM72" s="53"/>
      <c r="BN72" s="53">
        <f>IF(BN71=0,,BN70/BN71*1000)</f>
        <v>0</v>
      </c>
      <c r="BO72" s="41">
        <f t="shared" si="18"/>
        <v>0</v>
      </c>
      <c r="BP72" s="53">
        <f t="shared" si="173"/>
        <v>0</v>
      </c>
      <c r="BQ72" s="54"/>
    </row>
    <row r="73" spans="1:69" s="49" customFormat="1" ht="12.75" hidden="1" outlineLevel="5" x14ac:dyDescent="0.2">
      <c r="A73" s="44"/>
      <c r="B73" s="61" t="s">
        <v>87</v>
      </c>
      <c r="C73" s="46" t="s">
        <v>44</v>
      </c>
      <c r="D73" s="47">
        <f>D74*D75/1000</f>
        <v>0</v>
      </c>
      <c r="E73" s="47"/>
      <c r="F73" s="47">
        <f>D73+E73</f>
        <v>0</v>
      </c>
      <c r="G73" s="47">
        <f>G74*G75/1000</f>
        <v>0</v>
      </c>
      <c r="H73" s="47"/>
      <c r="I73" s="47">
        <f>G73+H73</f>
        <v>0</v>
      </c>
      <c r="J73" s="47">
        <f>J74*J75/1000</f>
        <v>0</v>
      </c>
      <c r="K73" s="47"/>
      <c r="L73" s="47">
        <f>J73+K73</f>
        <v>0</v>
      </c>
      <c r="M73" s="47">
        <f t="shared" ref="M73:O74" si="177">D73+G73+J73</f>
        <v>0</v>
      </c>
      <c r="N73" s="47">
        <f t="shared" si="177"/>
        <v>0</v>
      </c>
      <c r="O73" s="47">
        <f t="shared" si="177"/>
        <v>0</v>
      </c>
      <c r="P73" s="47">
        <f>P74*P75/1000</f>
        <v>0</v>
      </c>
      <c r="Q73" s="47"/>
      <c r="R73" s="47">
        <f>P73+Q73</f>
        <v>0</v>
      </c>
      <c r="S73" s="47">
        <f>S74*S75/1000</f>
        <v>0</v>
      </c>
      <c r="T73" s="47"/>
      <c r="U73" s="47">
        <f>S73+T73</f>
        <v>0</v>
      </c>
      <c r="V73" s="47">
        <f>V74*V75/1000</f>
        <v>12.053974576271186</v>
      </c>
      <c r="W73" s="47"/>
      <c r="X73" s="47">
        <f>V73+W73</f>
        <v>12.053974576271186</v>
      </c>
      <c r="Y73" s="47">
        <f t="shared" ref="Y73:AA74" si="178">P73+S73+V73</f>
        <v>12.053974576271186</v>
      </c>
      <c r="Z73" s="47">
        <f t="shared" si="178"/>
        <v>0</v>
      </c>
      <c r="AA73" s="47">
        <f t="shared" si="178"/>
        <v>12.053974576271186</v>
      </c>
      <c r="AB73" s="47">
        <f t="shared" ref="AB73:AD74" si="179">M73+Y73</f>
        <v>12.053974576271186</v>
      </c>
      <c r="AC73" s="47">
        <f t="shared" si="179"/>
        <v>0</v>
      </c>
      <c r="AD73" s="47">
        <f t="shared" si="179"/>
        <v>12.053974576271186</v>
      </c>
      <c r="AE73" s="47">
        <f>AE74*AE75/1000</f>
        <v>20.089296610169491</v>
      </c>
      <c r="AF73" s="47"/>
      <c r="AG73" s="47">
        <f>AE73+AF73</f>
        <v>20.089296610169491</v>
      </c>
      <c r="AH73" s="47">
        <f>AH74*AH75/1000</f>
        <v>20.893423728813559</v>
      </c>
      <c r="AI73" s="47"/>
      <c r="AJ73" s="47">
        <f>AH73+AI73</f>
        <v>20.893423728813559</v>
      </c>
      <c r="AK73" s="47">
        <f>AK74*AK75/1000</f>
        <v>0</v>
      </c>
      <c r="AL73" s="47"/>
      <c r="AM73" s="47">
        <f>AK73+AL73</f>
        <v>0</v>
      </c>
      <c r="AN73" s="47">
        <f t="shared" ref="AN73:AP74" si="180">AE73+AH73+AK73</f>
        <v>40.98272033898305</v>
      </c>
      <c r="AO73" s="47">
        <f t="shared" si="180"/>
        <v>0</v>
      </c>
      <c r="AP73" s="47">
        <f t="shared" si="180"/>
        <v>40.98272033898305</v>
      </c>
      <c r="AQ73" s="47">
        <f t="shared" ref="AQ73:AS74" si="181">AB73+AN73</f>
        <v>53.036694915254238</v>
      </c>
      <c r="AR73" s="47">
        <f t="shared" si="181"/>
        <v>0</v>
      </c>
      <c r="AS73" s="47">
        <f t="shared" si="181"/>
        <v>53.036694915254238</v>
      </c>
      <c r="AT73" s="47">
        <f>AT74*AT75/1000</f>
        <v>20.893423728813559</v>
      </c>
      <c r="AU73" s="47"/>
      <c r="AV73" s="47">
        <f>AT73+AU73</f>
        <v>20.893423728813559</v>
      </c>
      <c r="AW73" s="47">
        <f>AW74*AW75/1000</f>
        <v>20.089296610169491</v>
      </c>
      <c r="AX73" s="47"/>
      <c r="AY73" s="47">
        <f>AW73+AX73</f>
        <v>20.089296610169491</v>
      </c>
      <c r="AZ73" s="47">
        <f>AZ74*AZ75/1000</f>
        <v>19.286161016949155</v>
      </c>
      <c r="BA73" s="47"/>
      <c r="BB73" s="47">
        <f>AZ73+BA73</f>
        <v>19.286161016949155</v>
      </c>
      <c r="BC73" s="47">
        <f t="shared" ref="BC73:BE74" si="182">AT73+AW73+AZ73</f>
        <v>60.268881355932209</v>
      </c>
      <c r="BD73" s="47">
        <f t="shared" si="182"/>
        <v>0</v>
      </c>
      <c r="BE73" s="47">
        <f t="shared" si="182"/>
        <v>60.268881355932209</v>
      </c>
      <c r="BF73" s="47">
        <f t="shared" ref="BF73:BH74" si="183">AN73+BC73</f>
        <v>101.25160169491525</v>
      </c>
      <c r="BG73" s="47">
        <f t="shared" si="183"/>
        <v>0</v>
      </c>
      <c r="BH73" s="47">
        <f t="shared" si="183"/>
        <v>101.25160169491525</v>
      </c>
      <c r="BI73" s="47">
        <f t="shared" ref="BI73:BK74" si="184">AQ73+BC73</f>
        <v>113.30557627118645</v>
      </c>
      <c r="BJ73" s="47">
        <f t="shared" si="184"/>
        <v>0</v>
      </c>
      <c r="BK73" s="47">
        <f t="shared" si="184"/>
        <v>113.30557627118645</v>
      </c>
      <c r="BL73" s="47">
        <f>BL74*BL75/1000</f>
        <v>0</v>
      </c>
      <c r="BM73" s="47"/>
      <c r="BN73" s="47">
        <f>BL73+BM73</f>
        <v>0</v>
      </c>
      <c r="BO73" s="41">
        <f t="shared" si="18"/>
        <v>-20.893423728813559</v>
      </c>
      <c r="BP73" s="47">
        <f t="shared" si="173"/>
        <v>0</v>
      </c>
      <c r="BQ73" s="48"/>
    </row>
    <row r="74" spans="1:69" s="43" customFormat="1" ht="12.75" hidden="1" outlineLevel="6" x14ac:dyDescent="0.2">
      <c r="A74" s="50"/>
      <c r="B74" s="62" t="s">
        <v>51</v>
      </c>
      <c r="C74" s="52" t="s">
        <v>83</v>
      </c>
      <c r="D74" s="53">
        <f>'[3]Материалы для СЖБ'!O4309</f>
        <v>0</v>
      </c>
      <c r="E74" s="53"/>
      <c r="F74" s="53">
        <f>D74+E74</f>
        <v>0</v>
      </c>
      <c r="G74" s="53">
        <f>'[3]Материалы для СЖБ'!R4309</f>
        <v>0</v>
      </c>
      <c r="H74" s="53"/>
      <c r="I74" s="53">
        <f>G74+H74</f>
        <v>0</v>
      </c>
      <c r="J74" s="53">
        <f>'[3]Материалы для СЖБ'!U4309</f>
        <v>0</v>
      </c>
      <c r="K74" s="53"/>
      <c r="L74" s="53">
        <f>J74+K74</f>
        <v>0</v>
      </c>
      <c r="M74" s="53">
        <f t="shared" si="177"/>
        <v>0</v>
      </c>
      <c r="N74" s="53">
        <f t="shared" si="177"/>
        <v>0</v>
      </c>
      <c r="O74" s="53">
        <f t="shared" si="177"/>
        <v>0</v>
      </c>
      <c r="P74" s="53">
        <f>'[3]Материалы для СЖБ'!AA4309</f>
        <v>0</v>
      </c>
      <c r="Q74" s="53"/>
      <c r="R74" s="53">
        <f>P74+Q74</f>
        <v>0</v>
      </c>
      <c r="S74" s="53">
        <f>'[3]Материалы для СЖБ'!AD4309</f>
        <v>0</v>
      </c>
      <c r="T74" s="53"/>
      <c r="U74" s="53">
        <f>S74+T74</f>
        <v>0</v>
      </c>
      <c r="V74" s="53">
        <f>'[3]Материалы для СЖБ'!AG4309</f>
        <v>12157</v>
      </c>
      <c r="W74" s="53"/>
      <c r="X74" s="53">
        <f>V74+W74</f>
        <v>12157</v>
      </c>
      <c r="Y74" s="53">
        <f t="shared" si="178"/>
        <v>12157</v>
      </c>
      <c r="Z74" s="53">
        <f t="shared" si="178"/>
        <v>0</v>
      </c>
      <c r="AA74" s="53">
        <f t="shared" si="178"/>
        <v>12157</v>
      </c>
      <c r="AB74" s="53">
        <f t="shared" si="179"/>
        <v>12157</v>
      </c>
      <c r="AC74" s="53">
        <f t="shared" si="179"/>
        <v>0</v>
      </c>
      <c r="AD74" s="53">
        <f t="shared" si="179"/>
        <v>12157</v>
      </c>
      <c r="AE74" s="53">
        <f>'[3]Материалы для СЖБ'!AP4309</f>
        <v>20261</v>
      </c>
      <c r="AF74" s="53"/>
      <c r="AG74" s="53">
        <f>AE74+AF74</f>
        <v>20261</v>
      </c>
      <c r="AH74" s="53">
        <f>'[3]Материалы для СЖБ'!AS4309</f>
        <v>21072</v>
      </c>
      <c r="AI74" s="53"/>
      <c r="AJ74" s="53">
        <f>AH74+AI74</f>
        <v>21072</v>
      </c>
      <c r="AK74" s="53">
        <f>'[3]Материалы для СЖБ'!AV4309</f>
        <v>0</v>
      </c>
      <c r="AL74" s="53"/>
      <c r="AM74" s="53">
        <f>AK74+AL74</f>
        <v>0</v>
      </c>
      <c r="AN74" s="53">
        <f t="shared" si="180"/>
        <v>41333</v>
      </c>
      <c r="AO74" s="53">
        <f t="shared" si="180"/>
        <v>0</v>
      </c>
      <c r="AP74" s="53">
        <f t="shared" si="180"/>
        <v>41333</v>
      </c>
      <c r="AQ74" s="53">
        <f t="shared" si="181"/>
        <v>53490</v>
      </c>
      <c r="AR74" s="53">
        <f t="shared" si="181"/>
        <v>0</v>
      </c>
      <c r="AS74" s="53">
        <f t="shared" si="181"/>
        <v>53490</v>
      </c>
      <c r="AT74" s="53">
        <f>'[3]Материалы для СЖБ'!BE4309</f>
        <v>21072</v>
      </c>
      <c r="AU74" s="53"/>
      <c r="AV74" s="53">
        <f>AT74+AU74</f>
        <v>21072</v>
      </c>
      <c r="AW74" s="53">
        <f>'[3]Материалы для СЖБ'!BH4309</f>
        <v>20261</v>
      </c>
      <c r="AX74" s="53"/>
      <c r="AY74" s="53">
        <f>AW74+AX74</f>
        <v>20261</v>
      </c>
      <c r="AZ74" s="53">
        <f>'[3]Материалы для СЖБ'!BK4309</f>
        <v>19451</v>
      </c>
      <c r="BA74" s="53"/>
      <c r="BB74" s="53">
        <f>AZ74+BA74</f>
        <v>19451</v>
      </c>
      <c r="BC74" s="53">
        <f t="shared" si="182"/>
        <v>60784</v>
      </c>
      <c r="BD74" s="53">
        <f t="shared" si="182"/>
        <v>0</v>
      </c>
      <c r="BE74" s="53">
        <f t="shared" si="182"/>
        <v>60784</v>
      </c>
      <c r="BF74" s="53">
        <f t="shared" si="183"/>
        <v>102117</v>
      </c>
      <c r="BG74" s="53">
        <f t="shared" si="183"/>
        <v>0</v>
      </c>
      <c r="BH74" s="53">
        <f t="shared" si="183"/>
        <v>102117</v>
      </c>
      <c r="BI74" s="53">
        <f t="shared" si="184"/>
        <v>114274</v>
      </c>
      <c r="BJ74" s="53">
        <f t="shared" si="184"/>
        <v>0</v>
      </c>
      <c r="BK74" s="53">
        <f t="shared" si="184"/>
        <v>114274</v>
      </c>
      <c r="BL74" s="53"/>
      <c r="BM74" s="53"/>
      <c r="BN74" s="53">
        <f>BL74+BM74</f>
        <v>0</v>
      </c>
      <c r="BO74" s="41">
        <f t="shared" si="18"/>
        <v>-21072</v>
      </c>
      <c r="BP74" s="53">
        <f t="shared" si="173"/>
        <v>0</v>
      </c>
      <c r="BQ74" s="54"/>
    </row>
    <row r="75" spans="1:69" s="43" customFormat="1" ht="12.75" hidden="1" outlineLevel="6" x14ac:dyDescent="0.2">
      <c r="A75" s="50"/>
      <c r="B75" s="63" t="s">
        <v>53</v>
      </c>
      <c r="C75" s="56" t="s">
        <v>84</v>
      </c>
      <c r="D75" s="53">
        <f>[3]ЦЕНЫ!E177</f>
        <v>0.99152542372881358</v>
      </c>
      <c r="E75" s="53"/>
      <c r="F75" s="53">
        <f>IF(F74=0,,F73/F74*1000)</f>
        <v>0</v>
      </c>
      <c r="G75" s="53">
        <f>[3]ЦЕНЫ!F177</f>
        <v>0.99152542372881358</v>
      </c>
      <c r="H75" s="53"/>
      <c r="I75" s="53">
        <f>IF(I74=0,,I73/I74*1000)</f>
        <v>0</v>
      </c>
      <c r="J75" s="53">
        <f>[3]ЦЕНЫ!G177</f>
        <v>0.99152542372881358</v>
      </c>
      <c r="K75" s="53"/>
      <c r="L75" s="53">
        <f>IF(L74=0,,L73/L74*1000)</f>
        <v>0</v>
      </c>
      <c r="M75" s="53">
        <f>IF(M74=0,,M73/M74*1000)</f>
        <v>0</v>
      </c>
      <c r="N75" s="53">
        <f>IF(N74=0,,N73/N74*1000)</f>
        <v>0</v>
      </c>
      <c r="O75" s="53">
        <f>IF(O74=0,,O73/O74*1000)</f>
        <v>0</v>
      </c>
      <c r="P75" s="53">
        <f>[3]ЦЕНЫ!H177</f>
        <v>0.99152542372881358</v>
      </c>
      <c r="Q75" s="53"/>
      <c r="R75" s="53">
        <f>IF(R74=0,,R73/R74*1000)</f>
        <v>0</v>
      </c>
      <c r="S75" s="53">
        <f>[3]ЦЕНЫ!I177</f>
        <v>0.99152542372881358</v>
      </c>
      <c r="T75" s="53"/>
      <c r="U75" s="53">
        <f>IF(U74=0,,U73/U74*1000)</f>
        <v>0</v>
      </c>
      <c r="V75" s="53">
        <f>[3]ЦЕНЫ!J177</f>
        <v>0.99152542372881358</v>
      </c>
      <c r="W75" s="53"/>
      <c r="X75" s="53">
        <f t="shared" ref="X75:AD75" si="185">IF(X74=0,,X73/X74*1000)</f>
        <v>0.99152542372881358</v>
      </c>
      <c r="Y75" s="53">
        <f t="shared" si="185"/>
        <v>0.99152542372881358</v>
      </c>
      <c r="Z75" s="53">
        <f t="shared" si="185"/>
        <v>0</v>
      </c>
      <c r="AA75" s="53">
        <f t="shared" si="185"/>
        <v>0.99152542372881358</v>
      </c>
      <c r="AB75" s="53">
        <f t="shared" si="185"/>
        <v>0.99152542372881358</v>
      </c>
      <c r="AC75" s="53">
        <f t="shared" si="185"/>
        <v>0</v>
      </c>
      <c r="AD75" s="53">
        <f t="shared" si="185"/>
        <v>0.99152542372881358</v>
      </c>
      <c r="AE75" s="53">
        <f>[3]ЦЕНЫ!K177</f>
        <v>0.99152542372881358</v>
      </c>
      <c r="AF75" s="53"/>
      <c r="AG75" s="53">
        <f>IF(AG74=0,,AG73/AG74*1000)</f>
        <v>0.99152542372881358</v>
      </c>
      <c r="AH75" s="53">
        <f>[3]ЦЕНЫ!L177</f>
        <v>0.99152542372881358</v>
      </c>
      <c r="AI75" s="53"/>
      <c r="AJ75" s="53">
        <f>IF(AJ74=0,,AJ73/AJ74*1000)</f>
        <v>0.99152542372881358</v>
      </c>
      <c r="AK75" s="53">
        <f>[3]ЦЕНЫ!M177</f>
        <v>0.99152542372881358</v>
      </c>
      <c r="AL75" s="53"/>
      <c r="AM75" s="53">
        <f t="shared" ref="AM75:AS75" si="186">IF(AM74=0,,AM73/AM74*1000)</f>
        <v>0</v>
      </c>
      <c r="AN75" s="53">
        <f t="shared" si="186"/>
        <v>0.99152542372881358</v>
      </c>
      <c r="AO75" s="53">
        <f t="shared" si="186"/>
        <v>0</v>
      </c>
      <c r="AP75" s="53">
        <f t="shared" si="186"/>
        <v>0.99152542372881358</v>
      </c>
      <c r="AQ75" s="53">
        <f t="shared" si="186"/>
        <v>0.99152542372881358</v>
      </c>
      <c r="AR75" s="53">
        <f t="shared" si="186"/>
        <v>0</v>
      </c>
      <c r="AS75" s="53">
        <f t="shared" si="186"/>
        <v>0.99152542372881358</v>
      </c>
      <c r="AT75" s="53">
        <f>[3]ЦЕНЫ!N177</f>
        <v>0.99152542372881358</v>
      </c>
      <c r="AU75" s="53"/>
      <c r="AV75" s="53">
        <f>IF(AV74=0,,AV73/AV74*1000)</f>
        <v>0.99152542372881358</v>
      </c>
      <c r="AW75" s="53">
        <f>[3]ЦЕНЫ!O177</f>
        <v>0.99152542372881358</v>
      </c>
      <c r="AX75" s="53"/>
      <c r="AY75" s="53">
        <f>IF(AY74=0,,AY73/AY74*1000)</f>
        <v>0.99152542372881358</v>
      </c>
      <c r="AZ75" s="53">
        <f>[3]ЦЕНЫ!P177</f>
        <v>0.99152542372881358</v>
      </c>
      <c r="BA75" s="53"/>
      <c r="BB75" s="53">
        <f t="shared" ref="BB75:BK75" si="187">IF(BB74=0,,BB73/BB74*1000)</f>
        <v>0.99152542372881358</v>
      </c>
      <c r="BC75" s="53">
        <f t="shared" si="187"/>
        <v>0.99152542372881358</v>
      </c>
      <c r="BD75" s="53">
        <f t="shared" si="187"/>
        <v>0</v>
      </c>
      <c r="BE75" s="53">
        <f t="shared" si="187"/>
        <v>0.99152542372881358</v>
      </c>
      <c r="BF75" s="53">
        <f t="shared" si="187"/>
        <v>0.99152542372881358</v>
      </c>
      <c r="BG75" s="53">
        <f t="shared" si="187"/>
        <v>0</v>
      </c>
      <c r="BH75" s="53">
        <f t="shared" si="187"/>
        <v>0.99152542372881358</v>
      </c>
      <c r="BI75" s="53">
        <f t="shared" si="187"/>
        <v>0.99152542372881358</v>
      </c>
      <c r="BJ75" s="53">
        <f t="shared" si="187"/>
        <v>0</v>
      </c>
      <c r="BK75" s="53">
        <f t="shared" si="187"/>
        <v>0.99152542372881358</v>
      </c>
      <c r="BL75" s="53"/>
      <c r="BM75" s="53"/>
      <c r="BN75" s="53">
        <f>IF(BN74=0,,BN73/BN74*1000)</f>
        <v>0</v>
      </c>
      <c r="BO75" s="41">
        <f t="shared" si="18"/>
        <v>-0.99152542372881358</v>
      </c>
      <c r="BP75" s="53">
        <f t="shared" si="173"/>
        <v>0</v>
      </c>
      <c r="BQ75" s="54"/>
    </row>
    <row r="76" spans="1:69" s="49" customFormat="1" ht="12.75" hidden="1" outlineLevel="5" x14ac:dyDescent="0.2">
      <c r="A76" s="44"/>
      <c r="B76" s="61" t="s">
        <v>88</v>
      </c>
      <c r="C76" s="46" t="s">
        <v>44</v>
      </c>
      <c r="D76" s="47">
        <f>D77*D78/1000</f>
        <v>80.141186440677984</v>
      </c>
      <c r="E76" s="47"/>
      <c r="F76" s="47">
        <f>D76+E76</f>
        <v>80.141186440677984</v>
      </c>
      <c r="G76" s="47">
        <f>G77*G78/1000</f>
        <v>53.998728813559332</v>
      </c>
      <c r="H76" s="47"/>
      <c r="I76" s="47">
        <f>G76+H76</f>
        <v>53.998728813559332</v>
      </c>
      <c r="J76" s="47">
        <f>J77*J78/1000</f>
        <v>32.335762711864412</v>
      </c>
      <c r="K76" s="47"/>
      <c r="L76" s="47">
        <f>J76+K76</f>
        <v>32.335762711864412</v>
      </c>
      <c r="M76" s="47">
        <f t="shared" ref="M76:O77" si="188">D76+G76+J76</f>
        <v>166.47567796610173</v>
      </c>
      <c r="N76" s="47">
        <f t="shared" si="188"/>
        <v>0</v>
      </c>
      <c r="O76" s="47">
        <f t="shared" si="188"/>
        <v>166.47567796610173</v>
      </c>
      <c r="P76" s="47">
        <f>P77*P78/1000</f>
        <v>21.526949152542375</v>
      </c>
      <c r="Q76" s="47"/>
      <c r="R76" s="47">
        <f>P76+Q76</f>
        <v>21.526949152542375</v>
      </c>
      <c r="S76" s="47">
        <f>S77*S78/1000</f>
        <v>17.939728813559327</v>
      </c>
      <c r="T76" s="47"/>
      <c r="U76" s="47">
        <f>S76+T76</f>
        <v>17.939728813559327</v>
      </c>
      <c r="V76" s="47">
        <f>V77*V78/1000</f>
        <v>23.318745762711867</v>
      </c>
      <c r="W76" s="47"/>
      <c r="X76" s="47">
        <f>V76+W76</f>
        <v>23.318745762711867</v>
      </c>
      <c r="Y76" s="47">
        <f t="shared" ref="Y76:AA77" si="189">P76+S76+V76</f>
        <v>62.785423728813569</v>
      </c>
      <c r="Z76" s="47">
        <f t="shared" si="189"/>
        <v>0</v>
      </c>
      <c r="AA76" s="47">
        <f t="shared" si="189"/>
        <v>62.785423728813569</v>
      </c>
      <c r="AB76" s="47">
        <f t="shared" ref="AB76:AD77" si="190">M76+Y76</f>
        <v>229.26110169491528</v>
      </c>
      <c r="AC76" s="47">
        <f t="shared" si="190"/>
        <v>0</v>
      </c>
      <c r="AD76" s="47">
        <f t="shared" si="190"/>
        <v>229.26110169491528</v>
      </c>
      <c r="AE76" s="47">
        <f>AE77*AE78/1000</f>
        <v>17.939728813559327</v>
      </c>
      <c r="AF76" s="47"/>
      <c r="AG76" s="47">
        <f>AE76+AF76</f>
        <v>17.939728813559327</v>
      </c>
      <c r="AH76" s="47">
        <f>AH77*AH78/1000</f>
        <v>30.49318644067797</v>
      </c>
      <c r="AI76" s="47"/>
      <c r="AJ76" s="47">
        <f>AH76+AI76</f>
        <v>30.49318644067797</v>
      </c>
      <c r="AK76" s="47">
        <f>AK77*AK78/1000</f>
        <v>61.004508474576276</v>
      </c>
      <c r="AL76" s="47"/>
      <c r="AM76" s="47">
        <f>AK76+AL76</f>
        <v>61.004508474576276</v>
      </c>
      <c r="AN76" s="47">
        <f t="shared" ref="AN76:AP77" si="191">AE76+AH76+AK76</f>
        <v>109.43742372881357</v>
      </c>
      <c r="AO76" s="47">
        <f t="shared" si="191"/>
        <v>0</v>
      </c>
      <c r="AP76" s="47">
        <f t="shared" si="191"/>
        <v>109.43742372881357</v>
      </c>
      <c r="AQ76" s="47">
        <f t="shared" ref="AQ76:AS77" si="192">AB76+AN76</f>
        <v>338.69852542372882</v>
      </c>
      <c r="AR76" s="47">
        <f t="shared" si="192"/>
        <v>0</v>
      </c>
      <c r="AS76" s="47">
        <f t="shared" si="192"/>
        <v>338.69852542372882</v>
      </c>
      <c r="AT76" s="47">
        <f>AT77*AT78/1000</f>
        <v>65.16118644067798</v>
      </c>
      <c r="AU76" s="47"/>
      <c r="AV76" s="47">
        <f>AT76+AU76</f>
        <v>65.16118644067798</v>
      </c>
      <c r="AW76" s="47">
        <f>AW77*AW78/1000</f>
        <v>68.775610169491543</v>
      </c>
      <c r="AX76" s="47"/>
      <c r="AY76" s="47">
        <f>AW76+AX76</f>
        <v>68.775610169491543</v>
      </c>
      <c r="AZ76" s="47">
        <f>AZ77*AZ78/1000</f>
        <v>69.252576271186456</v>
      </c>
      <c r="BA76" s="47"/>
      <c r="BB76" s="47">
        <f>AZ76+BA76</f>
        <v>69.252576271186456</v>
      </c>
      <c r="BC76" s="47">
        <f t="shared" ref="BC76:BE77" si="193">AT76+AW76+AZ76</f>
        <v>203.18937288135598</v>
      </c>
      <c r="BD76" s="47">
        <f t="shared" si="193"/>
        <v>0</v>
      </c>
      <c r="BE76" s="47">
        <f t="shared" si="193"/>
        <v>203.18937288135598</v>
      </c>
      <c r="BF76" s="47">
        <f t="shared" ref="BF76:BH77" si="194">AN76+BC76</f>
        <v>312.62679661016955</v>
      </c>
      <c r="BG76" s="47">
        <f t="shared" si="194"/>
        <v>0</v>
      </c>
      <c r="BH76" s="47">
        <f t="shared" si="194"/>
        <v>312.62679661016955</v>
      </c>
      <c r="BI76" s="47">
        <f t="shared" ref="BI76:BK77" si="195">AQ76+BC76</f>
        <v>541.88789830508483</v>
      </c>
      <c r="BJ76" s="47">
        <f t="shared" si="195"/>
        <v>0</v>
      </c>
      <c r="BK76" s="47">
        <f t="shared" si="195"/>
        <v>541.88789830508483</v>
      </c>
      <c r="BL76" s="47">
        <f>BL77*BL78/1000</f>
        <v>0</v>
      </c>
      <c r="BM76" s="47"/>
      <c r="BN76" s="47">
        <f>BL76+BM76</f>
        <v>0</v>
      </c>
      <c r="BO76" s="41">
        <f t="shared" si="18"/>
        <v>-30.49318644067797</v>
      </c>
      <c r="BP76" s="47">
        <f t="shared" si="173"/>
        <v>-38.04933242815116</v>
      </c>
      <c r="BQ76" s="48"/>
    </row>
    <row r="77" spans="1:69" s="43" customFormat="1" ht="12.75" hidden="1" outlineLevel="6" x14ac:dyDescent="0.2">
      <c r="A77" s="50"/>
      <c r="B77" s="62" t="s">
        <v>51</v>
      </c>
      <c r="C77" s="52" t="s">
        <v>83</v>
      </c>
      <c r="D77" s="53">
        <f>'[3]Материалы для СЖБ'!O4310</f>
        <v>44190</v>
      </c>
      <c r="E77" s="53"/>
      <c r="F77" s="53">
        <f>D77+E77</f>
        <v>44190</v>
      </c>
      <c r="G77" s="53">
        <f>'[3]Материалы для СЖБ'!R4310</f>
        <v>29775</v>
      </c>
      <c r="H77" s="53"/>
      <c r="I77" s="53">
        <f>G77+H77</f>
        <v>29775</v>
      </c>
      <c r="J77" s="53">
        <f>'[3]Материалы для СЖБ'!U4310</f>
        <v>17830</v>
      </c>
      <c r="K77" s="53"/>
      <c r="L77" s="53">
        <f>J77+K77</f>
        <v>17830</v>
      </c>
      <c r="M77" s="53">
        <f t="shared" si="188"/>
        <v>91795</v>
      </c>
      <c r="N77" s="53">
        <f t="shared" si="188"/>
        <v>0</v>
      </c>
      <c r="O77" s="53">
        <f t="shared" si="188"/>
        <v>91795</v>
      </c>
      <c r="P77" s="53">
        <f>'[3]Материалы для СЖБ'!AA4310</f>
        <v>11870</v>
      </c>
      <c r="Q77" s="53"/>
      <c r="R77" s="53">
        <f>P77+Q77</f>
        <v>11870</v>
      </c>
      <c r="S77" s="53">
        <f>'[3]Материалы для СЖБ'!AD4310</f>
        <v>9892</v>
      </c>
      <c r="T77" s="53"/>
      <c r="U77" s="53">
        <f>S77+T77</f>
        <v>9892</v>
      </c>
      <c r="V77" s="53">
        <f>'[3]Материалы для СЖБ'!AG4310</f>
        <v>12858</v>
      </c>
      <c r="W77" s="53"/>
      <c r="X77" s="53">
        <f>V77+W77</f>
        <v>12858</v>
      </c>
      <c r="Y77" s="53">
        <f t="shared" si="189"/>
        <v>34620</v>
      </c>
      <c r="Z77" s="53">
        <f t="shared" si="189"/>
        <v>0</v>
      </c>
      <c r="AA77" s="53">
        <f t="shared" si="189"/>
        <v>34620</v>
      </c>
      <c r="AB77" s="53">
        <f t="shared" si="190"/>
        <v>126415</v>
      </c>
      <c r="AC77" s="53">
        <f t="shared" si="190"/>
        <v>0</v>
      </c>
      <c r="AD77" s="53">
        <f t="shared" si="190"/>
        <v>126415</v>
      </c>
      <c r="AE77" s="53">
        <f>'[3]Материалы для СЖБ'!AP4310</f>
        <v>9892</v>
      </c>
      <c r="AF77" s="53"/>
      <c r="AG77" s="53">
        <f>AE77+AF77</f>
        <v>9892</v>
      </c>
      <c r="AH77" s="53">
        <f>'[3]Материалы для СЖБ'!AS4310</f>
        <v>16814</v>
      </c>
      <c r="AI77" s="53"/>
      <c r="AJ77" s="53">
        <f>AH77+AI77</f>
        <v>16814</v>
      </c>
      <c r="AK77" s="53">
        <f>'[3]Материалы для СЖБ'!AV4310</f>
        <v>33638</v>
      </c>
      <c r="AL77" s="53"/>
      <c r="AM77" s="53">
        <f>AK77+AL77</f>
        <v>33638</v>
      </c>
      <c r="AN77" s="53">
        <f t="shared" si="191"/>
        <v>60344</v>
      </c>
      <c r="AO77" s="53">
        <f t="shared" si="191"/>
        <v>0</v>
      </c>
      <c r="AP77" s="53">
        <f t="shared" si="191"/>
        <v>60344</v>
      </c>
      <c r="AQ77" s="53">
        <f t="shared" si="192"/>
        <v>186759</v>
      </c>
      <c r="AR77" s="53">
        <f t="shared" si="192"/>
        <v>0</v>
      </c>
      <c r="AS77" s="53">
        <f t="shared" si="192"/>
        <v>186759</v>
      </c>
      <c r="AT77" s="53">
        <f>'[3]Материалы для СЖБ'!BE4310</f>
        <v>35930</v>
      </c>
      <c r="AU77" s="53"/>
      <c r="AV77" s="53">
        <f>AT77+AU77</f>
        <v>35930</v>
      </c>
      <c r="AW77" s="53">
        <f>'[3]Материалы для СЖБ'!BH4310</f>
        <v>37923</v>
      </c>
      <c r="AX77" s="53"/>
      <c r="AY77" s="53">
        <f>AW77+AX77</f>
        <v>37923</v>
      </c>
      <c r="AZ77" s="53">
        <f>'[3]Материалы для СЖБ'!BK4310</f>
        <v>38186</v>
      </c>
      <c r="BA77" s="53"/>
      <c r="BB77" s="53">
        <f>AZ77+BA77</f>
        <v>38186</v>
      </c>
      <c r="BC77" s="53">
        <f t="shared" si="193"/>
        <v>112039</v>
      </c>
      <c r="BD77" s="53">
        <f t="shared" si="193"/>
        <v>0</v>
      </c>
      <c r="BE77" s="53">
        <f t="shared" si="193"/>
        <v>112039</v>
      </c>
      <c r="BF77" s="53">
        <f t="shared" si="194"/>
        <v>172383</v>
      </c>
      <c r="BG77" s="53">
        <f t="shared" si="194"/>
        <v>0</v>
      </c>
      <c r="BH77" s="53">
        <f t="shared" si="194"/>
        <v>172383</v>
      </c>
      <c r="BI77" s="53">
        <f t="shared" si="195"/>
        <v>298798</v>
      </c>
      <c r="BJ77" s="53">
        <f t="shared" si="195"/>
        <v>0</v>
      </c>
      <c r="BK77" s="53">
        <f t="shared" si="195"/>
        <v>298798</v>
      </c>
      <c r="BL77" s="53"/>
      <c r="BM77" s="53"/>
      <c r="BN77" s="53">
        <f>BL77+BM77</f>
        <v>0</v>
      </c>
      <c r="BO77" s="41">
        <f t="shared" si="18"/>
        <v>-16814</v>
      </c>
      <c r="BP77" s="53">
        <f t="shared" si="173"/>
        <v>-38.049332428151168</v>
      </c>
      <c r="BQ77" s="54"/>
    </row>
    <row r="78" spans="1:69" s="43" customFormat="1" ht="12.75" hidden="1" outlineLevel="6" x14ac:dyDescent="0.2">
      <c r="A78" s="50"/>
      <c r="B78" s="63" t="s">
        <v>53</v>
      </c>
      <c r="C78" s="56" t="s">
        <v>84</v>
      </c>
      <c r="D78" s="53">
        <f>[3]ЦЕНЫ!E178</f>
        <v>1.8135593220338986</v>
      </c>
      <c r="E78" s="53"/>
      <c r="F78" s="53">
        <f>IF(F77=0,,F76/F77*1000)</f>
        <v>1.8135593220338986</v>
      </c>
      <c r="G78" s="53">
        <f>[3]ЦЕНЫ!F178</f>
        <v>1.8135593220338986</v>
      </c>
      <c r="H78" s="53"/>
      <c r="I78" s="53">
        <f>IF(I77=0,,I76/I77*1000)</f>
        <v>1.8135593220338986</v>
      </c>
      <c r="J78" s="53">
        <f>[3]ЦЕНЫ!G178</f>
        <v>1.8135593220338986</v>
      </c>
      <c r="K78" s="53"/>
      <c r="L78" s="53">
        <f>IF(L77=0,,L76/L77*1000)</f>
        <v>1.8135593220338986</v>
      </c>
      <c r="M78" s="53">
        <f>IF(M77=0,,M76/M77*1000)</f>
        <v>1.8135593220338986</v>
      </c>
      <c r="N78" s="53">
        <f>IF(N77=0,,N76/N77*1000)</f>
        <v>0</v>
      </c>
      <c r="O78" s="53">
        <f>IF(O77=0,,O76/O77*1000)</f>
        <v>1.8135593220338986</v>
      </c>
      <c r="P78" s="53">
        <f>[3]ЦЕНЫ!H178</f>
        <v>1.8135593220338986</v>
      </c>
      <c r="Q78" s="53"/>
      <c r="R78" s="53">
        <f>IF(R77=0,,R76/R77*1000)</f>
        <v>1.8135593220338984</v>
      </c>
      <c r="S78" s="53">
        <f>[3]ЦЕНЫ!I178</f>
        <v>1.8135593220338986</v>
      </c>
      <c r="T78" s="53"/>
      <c r="U78" s="53">
        <f>IF(U77=0,,U76/U77*1000)</f>
        <v>1.8135593220338988</v>
      </c>
      <c r="V78" s="53">
        <f>[3]ЦЕНЫ!J178</f>
        <v>1.8135593220338986</v>
      </c>
      <c r="W78" s="53"/>
      <c r="X78" s="53">
        <f t="shared" ref="X78:AD78" si="196">IF(X77=0,,X76/X77*1000)</f>
        <v>1.8135593220338984</v>
      </c>
      <c r="Y78" s="53">
        <f t="shared" si="196"/>
        <v>1.8135593220338986</v>
      </c>
      <c r="Z78" s="53">
        <f t="shared" si="196"/>
        <v>0</v>
      </c>
      <c r="AA78" s="53">
        <f t="shared" si="196"/>
        <v>1.8135593220338986</v>
      </c>
      <c r="AB78" s="53">
        <f t="shared" si="196"/>
        <v>1.8135593220338984</v>
      </c>
      <c r="AC78" s="53">
        <f t="shared" si="196"/>
        <v>0</v>
      </c>
      <c r="AD78" s="53">
        <f t="shared" si="196"/>
        <v>1.8135593220338984</v>
      </c>
      <c r="AE78" s="53">
        <f>[3]ЦЕНЫ!K178</f>
        <v>1.8135593220338986</v>
      </c>
      <c r="AF78" s="53"/>
      <c r="AG78" s="53">
        <f>IF(AG77=0,,AG76/AG77*1000)</f>
        <v>1.8135593220338988</v>
      </c>
      <c r="AH78" s="53">
        <f>[3]ЦЕНЫ!L178</f>
        <v>1.8135593220338986</v>
      </c>
      <c r="AI78" s="53"/>
      <c r="AJ78" s="53">
        <f>IF(AJ77=0,,AJ76/AJ77*1000)</f>
        <v>1.8135593220338986</v>
      </c>
      <c r="AK78" s="53">
        <f>[3]ЦЕНЫ!M178</f>
        <v>1.8135593220338986</v>
      </c>
      <c r="AL78" s="53"/>
      <c r="AM78" s="53">
        <f t="shared" ref="AM78:AS78" si="197">IF(AM77=0,,AM76/AM77*1000)</f>
        <v>1.8135593220338984</v>
      </c>
      <c r="AN78" s="53">
        <f t="shared" si="197"/>
        <v>1.8135593220338984</v>
      </c>
      <c r="AO78" s="53">
        <f t="shared" si="197"/>
        <v>0</v>
      </c>
      <c r="AP78" s="53">
        <f t="shared" si="197"/>
        <v>1.8135593220338984</v>
      </c>
      <c r="AQ78" s="53">
        <f t="shared" si="197"/>
        <v>1.8135593220338984</v>
      </c>
      <c r="AR78" s="53">
        <f t="shared" si="197"/>
        <v>0</v>
      </c>
      <c r="AS78" s="53">
        <f t="shared" si="197"/>
        <v>1.8135593220338984</v>
      </c>
      <c r="AT78" s="53">
        <f>[3]ЦЕНЫ!N178</f>
        <v>1.8135593220338986</v>
      </c>
      <c r="AU78" s="53"/>
      <c r="AV78" s="53">
        <f>IF(AV77=0,,AV76/AV77*1000)</f>
        <v>1.8135593220338986</v>
      </c>
      <c r="AW78" s="53">
        <f>[3]ЦЕНЫ!O178</f>
        <v>1.8135593220338986</v>
      </c>
      <c r="AX78" s="53"/>
      <c r="AY78" s="53">
        <f>IF(AY77=0,,AY76/AY77*1000)</f>
        <v>1.8135593220338988</v>
      </c>
      <c r="AZ78" s="53">
        <f>[3]ЦЕНЫ!P178</f>
        <v>1.8135593220338986</v>
      </c>
      <c r="BA78" s="53"/>
      <c r="BB78" s="53">
        <f t="shared" ref="BB78:BK78" si="198">IF(BB77=0,,BB76/BB77*1000)</f>
        <v>1.8135593220338986</v>
      </c>
      <c r="BC78" s="53">
        <f t="shared" si="198"/>
        <v>1.8135593220338986</v>
      </c>
      <c r="BD78" s="53">
        <f t="shared" si="198"/>
        <v>0</v>
      </c>
      <c r="BE78" s="53">
        <f t="shared" si="198"/>
        <v>1.8135593220338986</v>
      </c>
      <c r="BF78" s="53">
        <f t="shared" si="198"/>
        <v>1.8135593220338986</v>
      </c>
      <c r="BG78" s="53">
        <f t="shared" si="198"/>
        <v>0</v>
      </c>
      <c r="BH78" s="53">
        <f t="shared" si="198"/>
        <v>1.8135593220338986</v>
      </c>
      <c r="BI78" s="53">
        <f t="shared" si="198"/>
        <v>1.8135593220338986</v>
      </c>
      <c r="BJ78" s="53">
        <f t="shared" si="198"/>
        <v>0</v>
      </c>
      <c r="BK78" s="53">
        <f t="shared" si="198"/>
        <v>1.8135593220338986</v>
      </c>
      <c r="BL78" s="53"/>
      <c r="BM78" s="53"/>
      <c r="BN78" s="53">
        <f>IF(BN77=0,,BN76/BN77*1000)</f>
        <v>0</v>
      </c>
      <c r="BO78" s="41">
        <f t="shared" si="18"/>
        <v>-1.8135593220338986</v>
      </c>
      <c r="BP78" s="53">
        <f t="shared" si="173"/>
        <v>-100</v>
      </c>
      <c r="BQ78" s="54"/>
    </row>
    <row r="79" spans="1:69" s="49" customFormat="1" ht="12.75" hidden="1" outlineLevel="5" x14ac:dyDescent="0.2">
      <c r="A79" s="44"/>
      <c r="B79" s="61" t="s">
        <v>89</v>
      </c>
      <c r="C79" s="46" t="s">
        <v>44</v>
      </c>
      <c r="D79" s="47">
        <f>D80*D81/1000</f>
        <v>46.753474576271188</v>
      </c>
      <c r="E79" s="47"/>
      <c r="F79" s="47">
        <f>D79+E79</f>
        <v>46.753474576271188</v>
      </c>
      <c r="G79" s="47">
        <f>G80*G81/1000</f>
        <v>26.729915254237291</v>
      </c>
      <c r="H79" s="47"/>
      <c r="I79" s="47">
        <f>G79+H79</f>
        <v>26.729915254237291</v>
      </c>
      <c r="J79" s="47">
        <f>J80*J81/1000</f>
        <v>7.1174576271186449</v>
      </c>
      <c r="K79" s="47"/>
      <c r="L79" s="47">
        <f>J79+K79</f>
        <v>7.1174576271186449</v>
      </c>
      <c r="M79" s="47">
        <f t="shared" ref="M79:O80" si="199">D79+G79+J79</f>
        <v>80.600847457627125</v>
      </c>
      <c r="N79" s="47">
        <f t="shared" si="199"/>
        <v>0</v>
      </c>
      <c r="O79" s="47">
        <f t="shared" si="199"/>
        <v>80.600847457627125</v>
      </c>
      <c r="P79" s="47">
        <f>P80*P81/1000</f>
        <v>0.49830508474576279</v>
      </c>
      <c r="Q79" s="47"/>
      <c r="R79" s="47">
        <f>P79+Q79</f>
        <v>0.49830508474576279</v>
      </c>
      <c r="S79" s="47">
        <f>S80*S81/1000</f>
        <v>0.39033898305084752</v>
      </c>
      <c r="T79" s="47"/>
      <c r="U79" s="47">
        <f>S79+T79</f>
        <v>0.39033898305084752</v>
      </c>
      <c r="V79" s="47">
        <f>V80*V81/1000</f>
        <v>0.72669491525423735</v>
      </c>
      <c r="W79" s="47"/>
      <c r="X79" s="47">
        <f>V79+W79</f>
        <v>0.72669491525423735</v>
      </c>
      <c r="Y79" s="47">
        <f t="shared" ref="Y79:AA80" si="200">P79+S79+V79</f>
        <v>1.6153389830508478</v>
      </c>
      <c r="Z79" s="47">
        <f t="shared" si="200"/>
        <v>0</v>
      </c>
      <c r="AA79" s="47">
        <f t="shared" si="200"/>
        <v>1.6153389830508478</v>
      </c>
      <c r="AB79" s="47">
        <f t="shared" ref="AB79:AD80" si="201">M79+Y79</f>
        <v>82.216186440677973</v>
      </c>
      <c r="AC79" s="47">
        <f t="shared" si="201"/>
        <v>0</v>
      </c>
      <c r="AD79" s="47">
        <f t="shared" si="201"/>
        <v>82.216186440677973</v>
      </c>
      <c r="AE79" s="47">
        <f>AE80*AE81/1000</f>
        <v>0.95093220338983064</v>
      </c>
      <c r="AF79" s="47"/>
      <c r="AG79" s="47">
        <f>AE79+AF79</f>
        <v>0.95093220338983064</v>
      </c>
      <c r="AH79" s="47">
        <f>AH80*AH81/1000</f>
        <v>2.8154237288135597</v>
      </c>
      <c r="AI79" s="47"/>
      <c r="AJ79" s="47">
        <f>AH79+AI79</f>
        <v>2.8154237288135597</v>
      </c>
      <c r="AK79" s="47">
        <f>AK80*AK81/1000</f>
        <v>16.635084745762715</v>
      </c>
      <c r="AL79" s="47"/>
      <c r="AM79" s="47">
        <f>AK79+AL79</f>
        <v>16.635084745762715</v>
      </c>
      <c r="AN79" s="47">
        <f t="shared" ref="AN79:AP80" si="202">AE79+AH79+AK79</f>
        <v>20.401440677966104</v>
      </c>
      <c r="AO79" s="47">
        <f t="shared" si="202"/>
        <v>0</v>
      </c>
      <c r="AP79" s="47">
        <f t="shared" si="202"/>
        <v>20.401440677966104</v>
      </c>
      <c r="AQ79" s="47">
        <f t="shared" ref="AQ79:AS80" si="203">AB79+AN79</f>
        <v>102.61762711864408</v>
      </c>
      <c r="AR79" s="47">
        <f t="shared" si="203"/>
        <v>0</v>
      </c>
      <c r="AS79" s="47">
        <f t="shared" si="203"/>
        <v>102.61762711864408</v>
      </c>
      <c r="AT79" s="47">
        <f>AT80*AT81/1000</f>
        <v>20.330847457627122</v>
      </c>
      <c r="AU79" s="47"/>
      <c r="AV79" s="47">
        <f>AT79+AU79</f>
        <v>20.330847457627122</v>
      </c>
      <c r="AW79" s="47">
        <f>AW80*AW81/1000</f>
        <v>24.072288135593222</v>
      </c>
      <c r="AX79" s="47"/>
      <c r="AY79" s="47">
        <f>AW79+AX79</f>
        <v>24.072288135593222</v>
      </c>
      <c r="AZ79" s="47">
        <f>AZ80*AZ81/1000</f>
        <v>28.075338983050848</v>
      </c>
      <c r="BA79" s="47"/>
      <c r="BB79" s="47">
        <f>AZ79+BA79</f>
        <v>28.075338983050848</v>
      </c>
      <c r="BC79" s="47">
        <f t="shared" ref="BC79:BE80" si="204">AT79+AW79+AZ79</f>
        <v>72.478474576271196</v>
      </c>
      <c r="BD79" s="47">
        <f t="shared" si="204"/>
        <v>0</v>
      </c>
      <c r="BE79" s="47">
        <f t="shared" si="204"/>
        <v>72.478474576271196</v>
      </c>
      <c r="BF79" s="47">
        <f t="shared" ref="BF79:BH80" si="205">AN79+BC79</f>
        <v>92.879915254237304</v>
      </c>
      <c r="BG79" s="47">
        <f t="shared" si="205"/>
        <v>0</v>
      </c>
      <c r="BH79" s="47">
        <f t="shared" si="205"/>
        <v>92.879915254237304</v>
      </c>
      <c r="BI79" s="47">
        <f t="shared" ref="BI79:BK80" si="206">AQ79+BC79</f>
        <v>175.09610169491526</v>
      </c>
      <c r="BJ79" s="47">
        <f t="shared" si="206"/>
        <v>0</v>
      </c>
      <c r="BK79" s="47">
        <f t="shared" si="206"/>
        <v>175.09610169491526</v>
      </c>
      <c r="BL79" s="47">
        <f>BL80*BL81/1000</f>
        <v>0</v>
      </c>
      <c r="BM79" s="47"/>
      <c r="BN79" s="47">
        <f>BL79+BM79</f>
        <v>0</v>
      </c>
      <c r="BO79" s="41">
        <f t="shared" si="18"/>
        <v>-2.8154237288135597</v>
      </c>
      <c r="BP79" s="47">
        <f t="shared" si="173"/>
        <v>-6.0218491873168141</v>
      </c>
      <c r="BQ79" s="48"/>
    </row>
    <row r="80" spans="1:69" s="43" customFormat="1" ht="12.75" hidden="1" outlineLevel="6" x14ac:dyDescent="0.2">
      <c r="A80" s="50"/>
      <c r="B80" s="62" t="s">
        <v>51</v>
      </c>
      <c r="C80" s="52" t="s">
        <v>83</v>
      </c>
      <c r="D80" s="53">
        <f>'[3]Материалы для СЖБ'!O4311</f>
        <v>11259</v>
      </c>
      <c r="E80" s="53"/>
      <c r="F80" s="53">
        <f>D80+E80</f>
        <v>11259</v>
      </c>
      <c r="G80" s="53">
        <f>'[3]Материалы для СЖБ'!R4311</f>
        <v>6437</v>
      </c>
      <c r="H80" s="53"/>
      <c r="I80" s="53">
        <f>G80+H80</f>
        <v>6437</v>
      </c>
      <c r="J80" s="53">
        <f>'[3]Материалы для СЖБ'!U4311</f>
        <v>1714</v>
      </c>
      <c r="K80" s="53"/>
      <c r="L80" s="53">
        <f>J80+K80</f>
        <v>1714</v>
      </c>
      <c r="M80" s="53">
        <f t="shared" si="199"/>
        <v>19410</v>
      </c>
      <c r="N80" s="53">
        <f t="shared" si="199"/>
        <v>0</v>
      </c>
      <c r="O80" s="53">
        <f t="shared" si="199"/>
        <v>19410</v>
      </c>
      <c r="P80" s="53">
        <f>'[3]Материалы для СЖБ'!AA4311</f>
        <v>120</v>
      </c>
      <c r="Q80" s="53"/>
      <c r="R80" s="53">
        <f>P80+Q80</f>
        <v>120</v>
      </c>
      <c r="S80" s="53">
        <f>'[3]Материалы для СЖБ'!AD4311</f>
        <v>94</v>
      </c>
      <c r="T80" s="53"/>
      <c r="U80" s="53">
        <f>S80+T80</f>
        <v>94</v>
      </c>
      <c r="V80" s="53">
        <f>'[3]Материалы для СЖБ'!AG4311</f>
        <v>175</v>
      </c>
      <c r="W80" s="53"/>
      <c r="X80" s="53">
        <f>V80+W80</f>
        <v>175</v>
      </c>
      <c r="Y80" s="53">
        <f t="shared" si="200"/>
        <v>389</v>
      </c>
      <c r="Z80" s="53">
        <f t="shared" si="200"/>
        <v>0</v>
      </c>
      <c r="AA80" s="53">
        <f t="shared" si="200"/>
        <v>389</v>
      </c>
      <c r="AB80" s="53">
        <f t="shared" si="201"/>
        <v>19799</v>
      </c>
      <c r="AC80" s="53">
        <f t="shared" si="201"/>
        <v>0</v>
      </c>
      <c r="AD80" s="53">
        <f t="shared" si="201"/>
        <v>19799</v>
      </c>
      <c r="AE80" s="53">
        <f>'[3]Материалы для СЖБ'!AP4311</f>
        <v>229</v>
      </c>
      <c r="AF80" s="53"/>
      <c r="AG80" s="53">
        <f>AE80+AF80</f>
        <v>229</v>
      </c>
      <c r="AH80" s="53">
        <f>'[3]Материалы для СЖБ'!AS4311</f>
        <v>678</v>
      </c>
      <c r="AI80" s="53"/>
      <c r="AJ80" s="53">
        <f>AH80+AI80</f>
        <v>678</v>
      </c>
      <c r="AK80" s="53">
        <f>'[3]Материалы для СЖБ'!AV4311</f>
        <v>4006</v>
      </c>
      <c r="AL80" s="53"/>
      <c r="AM80" s="53">
        <f>AK80+AL80</f>
        <v>4006</v>
      </c>
      <c r="AN80" s="53">
        <f t="shared" si="202"/>
        <v>4913</v>
      </c>
      <c r="AO80" s="53">
        <f t="shared" si="202"/>
        <v>0</v>
      </c>
      <c r="AP80" s="53">
        <f t="shared" si="202"/>
        <v>4913</v>
      </c>
      <c r="AQ80" s="53">
        <f t="shared" si="203"/>
        <v>24712</v>
      </c>
      <c r="AR80" s="53">
        <f t="shared" si="203"/>
        <v>0</v>
      </c>
      <c r="AS80" s="53">
        <f t="shared" si="203"/>
        <v>24712</v>
      </c>
      <c r="AT80" s="53">
        <f>'[3]Материалы для СЖБ'!BE4311</f>
        <v>4896</v>
      </c>
      <c r="AU80" s="53"/>
      <c r="AV80" s="53">
        <f>AT80+AU80</f>
        <v>4896</v>
      </c>
      <c r="AW80" s="53">
        <f>'[3]Материалы для СЖБ'!BH4311</f>
        <v>5797</v>
      </c>
      <c r="AX80" s="53"/>
      <c r="AY80" s="53">
        <f>AW80+AX80</f>
        <v>5797</v>
      </c>
      <c r="AZ80" s="53">
        <f>'[3]Материалы для СЖБ'!BK4311</f>
        <v>6761</v>
      </c>
      <c r="BA80" s="53"/>
      <c r="BB80" s="53">
        <f>AZ80+BA80</f>
        <v>6761</v>
      </c>
      <c r="BC80" s="53">
        <f t="shared" si="204"/>
        <v>17454</v>
      </c>
      <c r="BD80" s="53">
        <f t="shared" si="204"/>
        <v>0</v>
      </c>
      <c r="BE80" s="53">
        <f t="shared" si="204"/>
        <v>17454</v>
      </c>
      <c r="BF80" s="53">
        <f t="shared" si="205"/>
        <v>22367</v>
      </c>
      <c r="BG80" s="53">
        <f t="shared" si="205"/>
        <v>0</v>
      </c>
      <c r="BH80" s="53">
        <f t="shared" si="205"/>
        <v>22367</v>
      </c>
      <c r="BI80" s="53">
        <f t="shared" si="206"/>
        <v>42166</v>
      </c>
      <c r="BJ80" s="53">
        <f t="shared" si="206"/>
        <v>0</v>
      </c>
      <c r="BK80" s="53">
        <f t="shared" si="206"/>
        <v>42166</v>
      </c>
      <c r="BL80" s="53"/>
      <c r="BM80" s="53"/>
      <c r="BN80" s="53">
        <f>BL80+BM80</f>
        <v>0</v>
      </c>
      <c r="BO80" s="41">
        <f t="shared" si="18"/>
        <v>-678</v>
      </c>
      <c r="BP80" s="53">
        <f t="shared" si="173"/>
        <v>-6.0218491873168132</v>
      </c>
      <c r="BQ80" s="54"/>
    </row>
    <row r="81" spans="1:69" s="43" customFormat="1" ht="12.75" hidden="1" outlineLevel="6" x14ac:dyDescent="0.2">
      <c r="A81" s="50"/>
      <c r="B81" s="63" t="s">
        <v>53</v>
      </c>
      <c r="C81" s="56" t="s">
        <v>84</v>
      </c>
      <c r="D81" s="53">
        <f>[3]ЦЕНЫ!E179</f>
        <v>4.1525423728813564</v>
      </c>
      <c r="E81" s="53"/>
      <c r="F81" s="53">
        <f>IF(F80=0,,F79/F80*1000)</f>
        <v>4.1525423728813564</v>
      </c>
      <c r="G81" s="53">
        <f>[3]ЦЕНЫ!F179</f>
        <v>4.1525423728813564</v>
      </c>
      <c r="H81" s="53"/>
      <c r="I81" s="53">
        <f>IF(I80=0,,I79/I80*1000)</f>
        <v>4.1525423728813564</v>
      </c>
      <c r="J81" s="53">
        <f>[3]ЦЕНЫ!G179</f>
        <v>4.1525423728813564</v>
      </c>
      <c r="K81" s="53"/>
      <c r="L81" s="53">
        <f>IF(L80=0,,L79/L80*1000)</f>
        <v>4.1525423728813564</v>
      </c>
      <c r="M81" s="53">
        <f>IF(M80=0,,M79/M80*1000)</f>
        <v>4.1525423728813564</v>
      </c>
      <c r="N81" s="53">
        <f>IF(N80=0,,N79/N80*1000)</f>
        <v>0</v>
      </c>
      <c r="O81" s="53">
        <f>IF(O80=0,,O79/O80*1000)</f>
        <v>4.1525423728813564</v>
      </c>
      <c r="P81" s="53">
        <f>[3]ЦЕНЫ!H179</f>
        <v>4.1525423728813564</v>
      </c>
      <c r="Q81" s="53"/>
      <c r="R81" s="53">
        <f>IF(R80=0,,R79/R80*1000)</f>
        <v>4.1525423728813564</v>
      </c>
      <c r="S81" s="53">
        <f>[3]ЦЕНЫ!I179</f>
        <v>4.1525423728813564</v>
      </c>
      <c r="T81" s="53"/>
      <c r="U81" s="53">
        <f>IF(U80=0,,U79/U80*1000)</f>
        <v>4.1525423728813564</v>
      </c>
      <c r="V81" s="53">
        <f>[3]ЦЕНЫ!J179</f>
        <v>4.1525423728813564</v>
      </c>
      <c r="W81" s="53"/>
      <c r="X81" s="53">
        <f t="shared" ref="X81:AD81" si="207">IF(X80=0,,X79/X80*1000)</f>
        <v>4.1525423728813564</v>
      </c>
      <c r="Y81" s="53">
        <f t="shared" si="207"/>
        <v>4.1525423728813564</v>
      </c>
      <c r="Z81" s="53">
        <f t="shared" si="207"/>
        <v>0</v>
      </c>
      <c r="AA81" s="53">
        <f t="shared" si="207"/>
        <v>4.1525423728813564</v>
      </c>
      <c r="AB81" s="53">
        <f t="shared" si="207"/>
        <v>4.1525423728813564</v>
      </c>
      <c r="AC81" s="53">
        <f t="shared" si="207"/>
        <v>0</v>
      </c>
      <c r="AD81" s="53">
        <f t="shared" si="207"/>
        <v>4.1525423728813564</v>
      </c>
      <c r="AE81" s="53">
        <f>[3]ЦЕНЫ!K179</f>
        <v>4.1525423728813564</v>
      </c>
      <c r="AF81" s="53"/>
      <c r="AG81" s="53">
        <f>IF(AG80=0,,AG79/AG80*1000)</f>
        <v>4.1525423728813564</v>
      </c>
      <c r="AH81" s="53">
        <f>[3]ЦЕНЫ!L179</f>
        <v>4.1525423728813564</v>
      </c>
      <c r="AI81" s="53"/>
      <c r="AJ81" s="53">
        <f>IF(AJ80=0,,AJ79/AJ80*1000)</f>
        <v>4.1525423728813564</v>
      </c>
      <c r="AK81" s="53">
        <f>[3]ЦЕНЫ!M179</f>
        <v>4.1525423728813564</v>
      </c>
      <c r="AL81" s="53"/>
      <c r="AM81" s="53">
        <f t="shared" ref="AM81:AS81" si="208">IF(AM80=0,,AM79/AM80*1000)</f>
        <v>4.1525423728813564</v>
      </c>
      <c r="AN81" s="53">
        <f t="shared" si="208"/>
        <v>4.1525423728813564</v>
      </c>
      <c r="AO81" s="53">
        <f t="shared" si="208"/>
        <v>0</v>
      </c>
      <c r="AP81" s="53">
        <f t="shared" si="208"/>
        <v>4.1525423728813564</v>
      </c>
      <c r="AQ81" s="53">
        <f t="shared" si="208"/>
        <v>4.1525423728813564</v>
      </c>
      <c r="AR81" s="53">
        <f t="shared" si="208"/>
        <v>0</v>
      </c>
      <c r="AS81" s="53">
        <f t="shared" si="208"/>
        <v>4.1525423728813564</v>
      </c>
      <c r="AT81" s="53">
        <f>[3]ЦЕНЫ!N179</f>
        <v>4.1525423728813564</v>
      </c>
      <c r="AU81" s="53"/>
      <c r="AV81" s="53">
        <f>IF(AV80=0,,AV79/AV80*1000)</f>
        <v>4.1525423728813564</v>
      </c>
      <c r="AW81" s="53">
        <f>[3]ЦЕНЫ!O179</f>
        <v>4.1525423728813564</v>
      </c>
      <c r="AX81" s="53"/>
      <c r="AY81" s="53">
        <f>IF(AY80=0,,AY79/AY80*1000)</f>
        <v>4.1525423728813564</v>
      </c>
      <c r="AZ81" s="53">
        <f>[3]ЦЕНЫ!P179</f>
        <v>4.1525423728813564</v>
      </c>
      <c r="BA81" s="53"/>
      <c r="BB81" s="53">
        <f t="shared" ref="BB81:BK81" si="209">IF(BB80=0,,BB79/BB80*1000)</f>
        <v>4.1525423728813564</v>
      </c>
      <c r="BC81" s="53">
        <f t="shared" si="209"/>
        <v>4.1525423728813564</v>
      </c>
      <c r="BD81" s="53">
        <f t="shared" si="209"/>
        <v>0</v>
      </c>
      <c r="BE81" s="53">
        <f t="shared" si="209"/>
        <v>4.1525423728813564</v>
      </c>
      <c r="BF81" s="53">
        <f t="shared" si="209"/>
        <v>4.1525423728813564</v>
      </c>
      <c r="BG81" s="53">
        <f t="shared" si="209"/>
        <v>0</v>
      </c>
      <c r="BH81" s="53">
        <f t="shared" si="209"/>
        <v>4.1525423728813564</v>
      </c>
      <c r="BI81" s="53">
        <f t="shared" si="209"/>
        <v>4.1525423728813564</v>
      </c>
      <c r="BJ81" s="53">
        <f t="shared" si="209"/>
        <v>0</v>
      </c>
      <c r="BK81" s="53">
        <f t="shared" si="209"/>
        <v>4.1525423728813564</v>
      </c>
      <c r="BL81" s="53"/>
      <c r="BM81" s="53"/>
      <c r="BN81" s="53">
        <f>IF(BN80=0,,BN79/BN80*1000)</f>
        <v>0</v>
      </c>
      <c r="BO81" s="41">
        <f t="shared" si="18"/>
        <v>-4.1525423728813564</v>
      </c>
      <c r="BP81" s="53">
        <f t="shared" si="173"/>
        <v>-100</v>
      </c>
      <c r="BQ81" s="54"/>
    </row>
    <row r="82" spans="1:69" s="49" customFormat="1" ht="12.75" hidden="1" outlineLevel="5" x14ac:dyDescent="0.2">
      <c r="A82" s="44"/>
      <c r="B82" s="61" t="s">
        <v>90</v>
      </c>
      <c r="C82" s="46" t="s">
        <v>44</v>
      </c>
      <c r="D82" s="47">
        <f>D83*D84/1000</f>
        <v>0</v>
      </c>
      <c r="E82" s="47"/>
      <c r="F82" s="47">
        <f>D82+E82</f>
        <v>0</v>
      </c>
      <c r="G82" s="47">
        <f>G83*G84/1000</f>
        <v>0</v>
      </c>
      <c r="H82" s="47"/>
      <c r="I82" s="47">
        <f>G82+H82</f>
        <v>0</v>
      </c>
      <c r="J82" s="47">
        <f>J83*J84/1000</f>
        <v>0</v>
      </c>
      <c r="K82" s="47"/>
      <c r="L82" s="47">
        <f>J82+K82</f>
        <v>0</v>
      </c>
      <c r="M82" s="47">
        <f t="shared" ref="M82:O83" si="210">D82+G82+J82</f>
        <v>0</v>
      </c>
      <c r="N82" s="47">
        <f t="shared" si="210"/>
        <v>0</v>
      </c>
      <c r="O82" s="47">
        <f t="shared" si="210"/>
        <v>0</v>
      </c>
      <c r="P82" s="47">
        <f>P83*P84/1000</f>
        <v>0</v>
      </c>
      <c r="Q82" s="47"/>
      <c r="R82" s="47">
        <f>P82+Q82</f>
        <v>0</v>
      </c>
      <c r="S82" s="47">
        <f>S83*S84/1000</f>
        <v>0</v>
      </c>
      <c r="T82" s="47"/>
      <c r="U82" s="47">
        <f>S82+T82</f>
        <v>0</v>
      </c>
      <c r="V82" s="47">
        <f>V83*V84/1000</f>
        <v>0</v>
      </c>
      <c r="W82" s="47"/>
      <c r="X82" s="47">
        <f>V82+W82</f>
        <v>0</v>
      </c>
      <c r="Y82" s="47">
        <f t="shared" ref="Y82:AA83" si="211">P82+S82+V82</f>
        <v>0</v>
      </c>
      <c r="Z82" s="47">
        <f t="shared" si="211"/>
        <v>0</v>
      </c>
      <c r="AA82" s="47">
        <f t="shared" si="211"/>
        <v>0</v>
      </c>
      <c r="AB82" s="47">
        <f t="shared" ref="AB82:AD83" si="212">M82+Y82</f>
        <v>0</v>
      </c>
      <c r="AC82" s="47">
        <f t="shared" si="212"/>
        <v>0</v>
      </c>
      <c r="AD82" s="47">
        <f t="shared" si="212"/>
        <v>0</v>
      </c>
      <c r="AE82" s="47">
        <f>AE83*AE84/1000</f>
        <v>0</v>
      </c>
      <c r="AF82" s="47"/>
      <c r="AG82" s="47">
        <f>AE82+AF82</f>
        <v>0</v>
      </c>
      <c r="AH82" s="47">
        <f>AH83*AH84/1000</f>
        <v>0</v>
      </c>
      <c r="AI82" s="47"/>
      <c r="AJ82" s="47">
        <f>AH82+AI82</f>
        <v>0</v>
      </c>
      <c r="AK82" s="47">
        <f>AK83*AK84/1000</f>
        <v>0</v>
      </c>
      <c r="AL82" s="47"/>
      <c r="AM82" s="47">
        <f>AK82+AL82</f>
        <v>0</v>
      </c>
      <c r="AN82" s="47">
        <f t="shared" ref="AN82:AP83" si="213">AE82+AH82+AK82</f>
        <v>0</v>
      </c>
      <c r="AO82" s="47">
        <f t="shared" si="213"/>
        <v>0</v>
      </c>
      <c r="AP82" s="47">
        <f t="shared" si="213"/>
        <v>0</v>
      </c>
      <c r="AQ82" s="47">
        <f t="shared" ref="AQ82:AS83" si="214">AB82+AN82</f>
        <v>0</v>
      </c>
      <c r="AR82" s="47">
        <f t="shared" si="214"/>
        <v>0</v>
      </c>
      <c r="AS82" s="47">
        <f t="shared" si="214"/>
        <v>0</v>
      </c>
      <c r="AT82" s="47">
        <f>AT83*AT84/1000</f>
        <v>0</v>
      </c>
      <c r="AU82" s="47"/>
      <c r="AV82" s="47">
        <f>AT82+AU82</f>
        <v>0</v>
      </c>
      <c r="AW82" s="47">
        <f>AW83*AW84/1000</f>
        <v>0</v>
      </c>
      <c r="AX82" s="47"/>
      <c r="AY82" s="47">
        <f>AW82+AX82</f>
        <v>0</v>
      </c>
      <c r="AZ82" s="47">
        <f>AZ83*AZ84/1000</f>
        <v>0</v>
      </c>
      <c r="BA82" s="47"/>
      <c r="BB82" s="47">
        <f>AZ82+BA82</f>
        <v>0</v>
      </c>
      <c r="BC82" s="47">
        <f t="shared" ref="BC82:BE83" si="215">AT82+AW82+AZ82</f>
        <v>0</v>
      </c>
      <c r="BD82" s="47">
        <f t="shared" si="215"/>
        <v>0</v>
      </c>
      <c r="BE82" s="47">
        <f t="shared" si="215"/>
        <v>0</v>
      </c>
      <c r="BF82" s="47">
        <f t="shared" ref="BF82:BH83" si="216">AN82+BC82</f>
        <v>0</v>
      </c>
      <c r="BG82" s="47">
        <f t="shared" si="216"/>
        <v>0</v>
      </c>
      <c r="BH82" s="47">
        <f t="shared" si="216"/>
        <v>0</v>
      </c>
      <c r="BI82" s="47">
        <f t="shared" ref="BI82:BK83" si="217">AQ82+BC82</f>
        <v>0</v>
      </c>
      <c r="BJ82" s="47">
        <f t="shared" si="217"/>
        <v>0</v>
      </c>
      <c r="BK82" s="47">
        <f t="shared" si="217"/>
        <v>0</v>
      </c>
      <c r="BL82" s="47">
        <f>BL83*BL84/1000</f>
        <v>0</v>
      </c>
      <c r="BM82" s="47"/>
      <c r="BN82" s="47">
        <f>BL82+BM82</f>
        <v>0</v>
      </c>
      <c r="BO82" s="41">
        <f t="shared" si="18"/>
        <v>0</v>
      </c>
      <c r="BP82" s="47">
        <f t="shared" si="173"/>
        <v>0</v>
      </c>
      <c r="BQ82" s="48"/>
    </row>
    <row r="83" spans="1:69" s="43" customFormat="1" ht="12.75" hidden="1" outlineLevel="6" x14ac:dyDescent="0.2">
      <c r="A83" s="50"/>
      <c r="B83" s="62" t="s">
        <v>51</v>
      </c>
      <c r="C83" s="52" t="s">
        <v>83</v>
      </c>
      <c r="D83" s="53"/>
      <c r="E83" s="53"/>
      <c r="F83" s="53">
        <f>D83+E83</f>
        <v>0</v>
      </c>
      <c r="G83" s="53"/>
      <c r="H83" s="53"/>
      <c r="I83" s="53">
        <f>G83+H83</f>
        <v>0</v>
      </c>
      <c r="J83" s="53"/>
      <c r="K83" s="53"/>
      <c r="L83" s="53">
        <f>J83+K83</f>
        <v>0</v>
      </c>
      <c r="M83" s="53">
        <f t="shared" si="210"/>
        <v>0</v>
      </c>
      <c r="N83" s="53">
        <f t="shared" si="210"/>
        <v>0</v>
      </c>
      <c r="O83" s="53">
        <f t="shared" si="210"/>
        <v>0</v>
      </c>
      <c r="P83" s="53"/>
      <c r="Q83" s="53"/>
      <c r="R83" s="53">
        <f>P83+Q83</f>
        <v>0</v>
      </c>
      <c r="S83" s="53"/>
      <c r="T83" s="53"/>
      <c r="U83" s="53">
        <f>S83+T83</f>
        <v>0</v>
      </c>
      <c r="V83" s="53"/>
      <c r="W83" s="53"/>
      <c r="X83" s="53">
        <f>V83+W83</f>
        <v>0</v>
      </c>
      <c r="Y83" s="53">
        <f t="shared" si="211"/>
        <v>0</v>
      </c>
      <c r="Z83" s="53">
        <f t="shared" si="211"/>
        <v>0</v>
      </c>
      <c r="AA83" s="53">
        <f t="shared" si="211"/>
        <v>0</v>
      </c>
      <c r="AB83" s="53">
        <f t="shared" si="212"/>
        <v>0</v>
      </c>
      <c r="AC83" s="53">
        <f t="shared" si="212"/>
        <v>0</v>
      </c>
      <c r="AD83" s="53">
        <f t="shared" si="212"/>
        <v>0</v>
      </c>
      <c r="AE83" s="53"/>
      <c r="AF83" s="53"/>
      <c r="AG83" s="53">
        <f>AE83+AF83</f>
        <v>0</v>
      </c>
      <c r="AH83" s="53"/>
      <c r="AI83" s="53"/>
      <c r="AJ83" s="53">
        <f>AH83+AI83</f>
        <v>0</v>
      </c>
      <c r="AK83" s="53"/>
      <c r="AL83" s="53"/>
      <c r="AM83" s="53">
        <f>AK83+AL83</f>
        <v>0</v>
      </c>
      <c r="AN83" s="53">
        <f t="shared" si="213"/>
        <v>0</v>
      </c>
      <c r="AO83" s="53">
        <f t="shared" si="213"/>
        <v>0</v>
      </c>
      <c r="AP83" s="53">
        <f t="shared" si="213"/>
        <v>0</v>
      </c>
      <c r="AQ83" s="53">
        <f t="shared" si="214"/>
        <v>0</v>
      </c>
      <c r="AR83" s="53">
        <f t="shared" si="214"/>
        <v>0</v>
      </c>
      <c r="AS83" s="53">
        <f t="shared" si="214"/>
        <v>0</v>
      </c>
      <c r="AT83" s="53"/>
      <c r="AU83" s="53"/>
      <c r="AV83" s="53">
        <f>AT83+AU83</f>
        <v>0</v>
      </c>
      <c r="AW83" s="53"/>
      <c r="AX83" s="53"/>
      <c r="AY83" s="53">
        <f>AW83+AX83</f>
        <v>0</v>
      </c>
      <c r="AZ83" s="53"/>
      <c r="BA83" s="53"/>
      <c r="BB83" s="53">
        <f>AZ83+BA83</f>
        <v>0</v>
      </c>
      <c r="BC83" s="53">
        <f t="shared" si="215"/>
        <v>0</v>
      </c>
      <c r="BD83" s="53">
        <f t="shared" si="215"/>
        <v>0</v>
      </c>
      <c r="BE83" s="53">
        <f t="shared" si="215"/>
        <v>0</v>
      </c>
      <c r="BF83" s="53">
        <f t="shared" si="216"/>
        <v>0</v>
      </c>
      <c r="BG83" s="53">
        <f t="shared" si="216"/>
        <v>0</v>
      </c>
      <c r="BH83" s="53">
        <f t="shared" si="216"/>
        <v>0</v>
      </c>
      <c r="BI83" s="53">
        <f t="shared" si="217"/>
        <v>0</v>
      </c>
      <c r="BJ83" s="53">
        <f t="shared" si="217"/>
        <v>0</v>
      </c>
      <c r="BK83" s="53">
        <f t="shared" si="217"/>
        <v>0</v>
      </c>
      <c r="BL83" s="53"/>
      <c r="BM83" s="53"/>
      <c r="BN83" s="53">
        <f>BL83+BM83</f>
        <v>0</v>
      </c>
      <c r="BO83" s="41">
        <f t="shared" si="18"/>
        <v>0</v>
      </c>
      <c r="BP83" s="53">
        <f t="shared" si="173"/>
        <v>0</v>
      </c>
      <c r="BQ83" s="54"/>
    </row>
    <row r="84" spans="1:69" s="43" customFormat="1" ht="12.75" hidden="1" outlineLevel="6" x14ac:dyDescent="0.2">
      <c r="A84" s="50"/>
      <c r="B84" s="63" t="s">
        <v>53</v>
      </c>
      <c r="C84" s="56" t="s">
        <v>84</v>
      </c>
      <c r="D84" s="53">
        <f>[3]ЦЕНЫ!E180</f>
        <v>0.91525423728813571</v>
      </c>
      <c r="E84" s="53"/>
      <c r="F84" s="53">
        <f>IF(F83=0,,F82/F83*1000)</f>
        <v>0</v>
      </c>
      <c r="G84" s="53">
        <f>[3]ЦЕНЫ!F180</f>
        <v>0.91525423728813571</v>
      </c>
      <c r="H84" s="53"/>
      <c r="I84" s="53">
        <f>IF(I83=0,,I82/I83*1000)</f>
        <v>0</v>
      </c>
      <c r="J84" s="53">
        <f>[3]ЦЕНЫ!G180</f>
        <v>0.91525423728813571</v>
      </c>
      <c r="K84" s="53"/>
      <c r="L84" s="53">
        <f>IF(L83=0,,L82/L83*1000)</f>
        <v>0</v>
      </c>
      <c r="M84" s="53">
        <f>IF(M83=0,,M82/M83*1000)</f>
        <v>0</v>
      </c>
      <c r="N84" s="53">
        <f>IF(N83=0,,N82/N83*1000)</f>
        <v>0</v>
      </c>
      <c r="O84" s="53">
        <f>IF(O83=0,,O82/O83*1000)</f>
        <v>0</v>
      </c>
      <c r="P84" s="53">
        <f>[3]ЦЕНЫ!H180</f>
        <v>0.91525423728813571</v>
      </c>
      <c r="Q84" s="53"/>
      <c r="R84" s="53">
        <f>IF(R83=0,,R82/R83*1000)</f>
        <v>0</v>
      </c>
      <c r="S84" s="53">
        <f>[3]ЦЕНЫ!I180</f>
        <v>0.91525423728813571</v>
      </c>
      <c r="T84" s="53"/>
      <c r="U84" s="53">
        <f>IF(U83=0,,U82/U83*1000)</f>
        <v>0</v>
      </c>
      <c r="V84" s="53">
        <f>[3]ЦЕНЫ!J180</f>
        <v>0.91525423728813571</v>
      </c>
      <c r="W84" s="53"/>
      <c r="X84" s="53">
        <f t="shared" ref="X84:AD84" si="218">IF(X83=0,,X82/X83*1000)</f>
        <v>0</v>
      </c>
      <c r="Y84" s="53">
        <f t="shared" si="218"/>
        <v>0</v>
      </c>
      <c r="Z84" s="53">
        <f t="shared" si="218"/>
        <v>0</v>
      </c>
      <c r="AA84" s="53">
        <f t="shared" si="218"/>
        <v>0</v>
      </c>
      <c r="AB84" s="53">
        <f t="shared" si="218"/>
        <v>0</v>
      </c>
      <c r="AC84" s="53">
        <f t="shared" si="218"/>
        <v>0</v>
      </c>
      <c r="AD84" s="53">
        <f t="shared" si="218"/>
        <v>0</v>
      </c>
      <c r="AE84" s="53">
        <f>[3]ЦЕНЫ!K180</f>
        <v>0.91525423728813571</v>
      </c>
      <c r="AF84" s="53"/>
      <c r="AG84" s="53">
        <f>IF(AG83=0,,AG82/AG83*1000)</f>
        <v>0</v>
      </c>
      <c r="AH84" s="53">
        <f>[3]ЦЕНЫ!L180</f>
        <v>0.91525423728813571</v>
      </c>
      <c r="AI84" s="53"/>
      <c r="AJ84" s="53">
        <f>IF(AJ83=0,,AJ82/AJ83*1000)</f>
        <v>0</v>
      </c>
      <c r="AK84" s="53">
        <f>[3]ЦЕНЫ!M180</f>
        <v>0.91525423728813571</v>
      </c>
      <c r="AL84" s="53"/>
      <c r="AM84" s="53">
        <f t="shared" ref="AM84:AS84" si="219">IF(AM83=0,,AM82/AM83*1000)</f>
        <v>0</v>
      </c>
      <c r="AN84" s="53">
        <f t="shared" si="219"/>
        <v>0</v>
      </c>
      <c r="AO84" s="53">
        <f t="shared" si="219"/>
        <v>0</v>
      </c>
      <c r="AP84" s="53">
        <f t="shared" si="219"/>
        <v>0</v>
      </c>
      <c r="AQ84" s="53">
        <f t="shared" si="219"/>
        <v>0</v>
      </c>
      <c r="AR84" s="53">
        <f t="shared" si="219"/>
        <v>0</v>
      </c>
      <c r="AS84" s="53">
        <f t="shared" si="219"/>
        <v>0</v>
      </c>
      <c r="AT84" s="53">
        <f>[3]ЦЕНЫ!N180</f>
        <v>0.91525423728813571</v>
      </c>
      <c r="AU84" s="53"/>
      <c r="AV84" s="53">
        <f>IF(AV83=0,,AV82/AV83*1000)</f>
        <v>0</v>
      </c>
      <c r="AW84" s="53">
        <f>[3]ЦЕНЫ!O180</f>
        <v>0.91525423728813571</v>
      </c>
      <c r="AX84" s="53"/>
      <c r="AY84" s="53">
        <f>IF(AY83=0,,AY82/AY83*1000)</f>
        <v>0</v>
      </c>
      <c r="AZ84" s="53">
        <f>[3]ЦЕНЫ!P180</f>
        <v>0.91525423728813571</v>
      </c>
      <c r="BA84" s="53"/>
      <c r="BB84" s="53">
        <f t="shared" ref="BB84:BK84" si="220">IF(BB83=0,,BB82/BB83*1000)</f>
        <v>0</v>
      </c>
      <c r="BC84" s="53">
        <f t="shared" si="220"/>
        <v>0</v>
      </c>
      <c r="BD84" s="53">
        <f t="shared" si="220"/>
        <v>0</v>
      </c>
      <c r="BE84" s="53">
        <f t="shared" si="220"/>
        <v>0</v>
      </c>
      <c r="BF84" s="53">
        <f t="shared" si="220"/>
        <v>0</v>
      </c>
      <c r="BG84" s="53">
        <f t="shared" si="220"/>
        <v>0</v>
      </c>
      <c r="BH84" s="53">
        <f t="shared" si="220"/>
        <v>0</v>
      </c>
      <c r="BI84" s="53">
        <f t="shared" si="220"/>
        <v>0</v>
      </c>
      <c r="BJ84" s="53">
        <f t="shared" si="220"/>
        <v>0</v>
      </c>
      <c r="BK84" s="53">
        <f t="shared" si="220"/>
        <v>0</v>
      </c>
      <c r="BL84" s="53"/>
      <c r="BM84" s="53"/>
      <c r="BN84" s="53">
        <f>IF(BN83=0,,BN82/BN83*1000)</f>
        <v>0</v>
      </c>
      <c r="BO84" s="41">
        <f t="shared" si="18"/>
        <v>0</v>
      </c>
      <c r="BP84" s="53">
        <f t="shared" si="173"/>
        <v>0</v>
      </c>
      <c r="BQ84" s="54"/>
    </row>
    <row r="85" spans="1:69" s="49" customFormat="1" ht="12.75" hidden="1" outlineLevel="5" x14ac:dyDescent="0.2">
      <c r="A85" s="44"/>
      <c r="B85" s="61" t="s">
        <v>91</v>
      </c>
      <c r="C85" s="46" t="s">
        <v>44</v>
      </c>
      <c r="D85" s="47">
        <f>D86*D87/1000</f>
        <v>0</v>
      </c>
      <c r="E85" s="47"/>
      <c r="F85" s="47">
        <f>D85+E85</f>
        <v>0</v>
      </c>
      <c r="G85" s="47">
        <f>G86*G87/1000</f>
        <v>0</v>
      </c>
      <c r="H85" s="47"/>
      <c r="I85" s="47">
        <f>G85+H85</f>
        <v>0</v>
      </c>
      <c r="J85" s="47">
        <f>J86*J87/1000</f>
        <v>0</v>
      </c>
      <c r="K85" s="47"/>
      <c r="L85" s="47">
        <f>J85+K85</f>
        <v>0</v>
      </c>
      <c r="M85" s="47">
        <f t="shared" ref="M85:O86" si="221">D85+G85+J85</f>
        <v>0</v>
      </c>
      <c r="N85" s="47">
        <f t="shared" si="221"/>
        <v>0</v>
      </c>
      <c r="O85" s="47">
        <f t="shared" si="221"/>
        <v>0</v>
      </c>
      <c r="P85" s="47">
        <f>P86*P87/1000</f>
        <v>0</v>
      </c>
      <c r="Q85" s="47"/>
      <c r="R85" s="47">
        <f>P85+Q85</f>
        <v>0</v>
      </c>
      <c r="S85" s="47">
        <f>S86*S87/1000</f>
        <v>0</v>
      </c>
      <c r="T85" s="47"/>
      <c r="U85" s="47">
        <f>S85+T85</f>
        <v>0</v>
      </c>
      <c r="V85" s="47">
        <f>V86*V87/1000</f>
        <v>4.2952881355932204</v>
      </c>
      <c r="W85" s="47"/>
      <c r="X85" s="47">
        <f>V85+W85</f>
        <v>4.2952881355932204</v>
      </c>
      <c r="Y85" s="47">
        <f t="shared" ref="Y85:AA86" si="222">P85+S85+V85</f>
        <v>4.2952881355932204</v>
      </c>
      <c r="Z85" s="47">
        <f t="shared" si="222"/>
        <v>0</v>
      </c>
      <c r="AA85" s="47">
        <f t="shared" si="222"/>
        <v>4.2952881355932204</v>
      </c>
      <c r="AB85" s="47">
        <f t="shared" ref="AB85:AD86" si="223">M85+Y85</f>
        <v>4.2952881355932204</v>
      </c>
      <c r="AC85" s="47">
        <f t="shared" si="223"/>
        <v>0</v>
      </c>
      <c r="AD85" s="47">
        <f t="shared" si="223"/>
        <v>4.2952881355932204</v>
      </c>
      <c r="AE85" s="47">
        <f>AE86*AE87/1000</f>
        <v>7.1572881355932214</v>
      </c>
      <c r="AF85" s="47"/>
      <c r="AG85" s="47">
        <f>AE85+AF85</f>
        <v>7.1572881355932214</v>
      </c>
      <c r="AH85" s="47">
        <f>AH86*AH87/1000</f>
        <v>7.444677966101696</v>
      </c>
      <c r="AI85" s="47"/>
      <c r="AJ85" s="47">
        <f>AH85+AI85</f>
        <v>7.444677966101696</v>
      </c>
      <c r="AK85" s="47">
        <f>AK86*AK87/1000</f>
        <v>0</v>
      </c>
      <c r="AL85" s="47"/>
      <c r="AM85" s="47">
        <f>AK85+AL85</f>
        <v>0</v>
      </c>
      <c r="AN85" s="47">
        <f t="shared" ref="AN85:AP86" si="224">AE85+AH85+AK85</f>
        <v>14.601966101694916</v>
      </c>
      <c r="AO85" s="47">
        <f t="shared" si="224"/>
        <v>0</v>
      </c>
      <c r="AP85" s="47">
        <f t="shared" si="224"/>
        <v>14.601966101694916</v>
      </c>
      <c r="AQ85" s="47">
        <f t="shared" ref="AQ85:AS86" si="225">AB85+AN85</f>
        <v>18.897254237288138</v>
      </c>
      <c r="AR85" s="47">
        <f t="shared" si="225"/>
        <v>0</v>
      </c>
      <c r="AS85" s="47">
        <f t="shared" si="225"/>
        <v>18.897254237288138</v>
      </c>
      <c r="AT85" s="47">
        <f>AT86*AT87/1000</f>
        <v>7.444677966101696</v>
      </c>
      <c r="AU85" s="47"/>
      <c r="AV85" s="47">
        <f>AT85+AU85</f>
        <v>7.444677966101696</v>
      </c>
      <c r="AW85" s="47">
        <f>AW86*AW87/1000</f>
        <v>7.1572881355932214</v>
      </c>
      <c r="AX85" s="47"/>
      <c r="AY85" s="47">
        <f>AW85+AX85</f>
        <v>7.1572881355932214</v>
      </c>
      <c r="AZ85" s="47">
        <f>AZ86*AZ87/1000</f>
        <v>6.8717288135593222</v>
      </c>
      <c r="BA85" s="47"/>
      <c r="BB85" s="47">
        <f>AZ85+BA85</f>
        <v>6.8717288135593222</v>
      </c>
      <c r="BC85" s="47">
        <f t="shared" ref="BC85:BE86" si="226">AT85+AW85+AZ85</f>
        <v>21.473694915254239</v>
      </c>
      <c r="BD85" s="47">
        <f t="shared" si="226"/>
        <v>0</v>
      </c>
      <c r="BE85" s="47">
        <f t="shared" si="226"/>
        <v>21.473694915254239</v>
      </c>
      <c r="BF85" s="47">
        <f t="shared" ref="BF85:BH86" si="227">AN85+BC85</f>
        <v>36.075661016949155</v>
      </c>
      <c r="BG85" s="47">
        <f t="shared" si="227"/>
        <v>0</v>
      </c>
      <c r="BH85" s="47">
        <f t="shared" si="227"/>
        <v>36.075661016949155</v>
      </c>
      <c r="BI85" s="47">
        <f t="shared" ref="BI85:BK86" si="228">AQ85+BC85</f>
        <v>40.37094915254238</v>
      </c>
      <c r="BJ85" s="47">
        <f t="shared" si="228"/>
        <v>0</v>
      </c>
      <c r="BK85" s="47">
        <f t="shared" si="228"/>
        <v>40.37094915254238</v>
      </c>
      <c r="BL85" s="47">
        <f>BL86*BL87/1000</f>
        <v>0</v>
      </c>
      <c r="BM85" s="47"/>
      <c r="BN85" s="47">
        <f>BL85+BM85</f>
        <v>0</v>
      </c>
      <c r="BO85" s="41">
        <f t="shared" ref="BO85:BO148" si="229">BN85-AJ85</f>
        <v>-7.444677966101696</v>
      </c>
      <c r="BP85" s="47">
        <f t="shared" si="173"/>
        <v>0</v>
      </c>
      <c r="BQ85" s="48"/>
    </row>
    <row r="86" spans="1:69" s="43" customFormat="1" ht="12.75" hidden="1" outlineLevel="6" x14ac:dyDescent="0.2">
      <c r="A86" s="50"/>
      <c r="B86" s="62" t="s">
        <v>51</v>
      </c>
      <c r="C86" s="52" t="s">
        <v>83</v>
      </c>
      <c r="D86" s="53">
        <f>'[3]Материалы для СЖБ'!O4312</f>
        <v>0</v>
      </c>
      <c r="E86" s="53"/>
      <c r="F86" s="53">
        <f>D86+E86</f>
        <v>0</v>
      </c>
      <c r="G86" s="53">
        <f>'[3]Материалы для СЖБ'!R4312</f>
        <v>0</v>
      </c>
      <c r="H86" s="53"/>
      <c r="I86" s="53">
        <f>G86+H86</f>
        <v>0</v>
      </c>
      <c r="J86" s="53">
        <f>'[3]Материалы для СЖБ'!U4312</f>
        <v>0</v>
      </c>
      <c r="K86" s="53"/>
      <c r="L86" s="53">
        <f>J86+K86</f>
        <v>0</v>
      </c>
      <c r="M86" s="53">
        <f t="shared" si="221"/>
        <v>0</v>
      </c>
      <c r="N86" s="53">
        <f t="shared" si="221"/>
        <v>0</v>
      </c>
      <c r="O86" s="53">
        <f t="shared" si="221"/>
        <v>0</v>
      </c>
      <c r="P86" s="53">
        <f>'[3]Материалы для СЖБ'!AA4312</f>
        <v>0</v>
      </c>
      <c r="Q86" s="53"/>
      <c r="R86" s="53">
        <f>P86+Q86</f>
        <v>0</v>
      </c>
      <c r="S86" s="53">
        <f>'[3]Материалы для СЖБ'!AD4312</f>
        <v>0</v>
      </c>
      <c r="T86" s="53"/>
      <c r="U86" s="53">
        <f>S86+T86</f>
        <v>0</v>
      </c>
      <c r="V86" s="53">
        <f>'[3]Материалы для СЖБ'!AG4312</f>
        <v>4693</v>
      </c>
      <c r="W86" s="53"/>
      <c r="X86" s="53">
        <f>V86+W86</f>
        <v>4693</v>
      </c>
      <c r="Y86" s="53">
        <f t="shared" si="222"/>
        <v>4693</v>
      </c>
      <c r="Z86" s="53">
        <f t="shared" si="222"/>
        <v>0</v>
      </c>
      <c r="AA86" s="53">
        <f t="shared" si="222"/>
        <v>4693</v>
      </c>
      <c r="AB86" s="53">
        <f t="shared" si="223"/>
        <v>4693</v>
      </c>
      <c r="AC86" s="53">
        <f t="shared" si="223"/>
        <v>0</v>
      </c>
      <c r="AD86" s="53">
        <f t="shared" si="223"/>
        <v>4693</v>
      </c>
      <c r="AE86" s="53">
        <f>'[3]Материалы для СЖБ'!AP4312</f>
        <v>7820</v>
      </c>
      <c r="AF86" s="53"/>
      <c r="AG86" s="53">
        <f>AE86+AF86</f>
        <v>7820</v>
      </c>
      <c r="AH86" s="53">
        <f>'[3]Материалы для СЖБ'!AS4312</f>
        <v>8134</v>
      </c>
      <c r="AI86" s="53"/>
      <c r="AJ86" s="53">
        <f>AH86+AI86</f>
        <v>8134</v>
      </c>
      <c r="AK86" s="53">
        <f>'[3]Материалы для СЖБ'!AV4312</f>
        <v>0</v>
      </c>
      <c r="AL86" s="53"/>
      <c r="AM86" s="53">
        <f>AK86+AL86</f>
        <v>0</v>
      </c>
      <c r="AN86" s="53">
        <f t="shared" si="224"/>
        <v>15954</v>
      </c>
      <c r="AO86" s="53">
        <f t="shared" si="224"/>
        <v>0</v>
      </c>
      <c r="AP86" s="53">
        <f t="shared" si="224"/>
        <v>15954</v>
      </c>
      <c r="AQ86" s="53">
        <f t="shared" si="225"/>
        <v>20647</v>
      </c>
      <c r="AR86" s="53">
        <f t="shared" si="225"/>
        <v>0</v>
      </c>
      <c r="AS86" s="53">
        <f t="shared" si="225"/>
        <v>20647</v>
      </c>
      <c r="AT86" s="53">
        <f>'[3]Материалы для СЖБ'!BE4312</f>
        <v>8134</v>
      </c>
      <c r="AU86" s="53"/>
      <c r="AV86" s="53">
        <f>AT86+AU86</f>
        <v>8134</v>
      </c>
      <c r="AW86" s="53">
        <f>'[3]Материалы для СЖБ'!BH4312</f>
        <v>7820</v>
      </c>
      <c r="AX86" s="53"/>
      <c r="AY86" s="53">
        <f>AW86+AX86</f>
        <v>7820</v>
      </c>
      <c r="AZ86" s="53">
        <f>'[3]Материалы для СЖБ'!BK4312</f>
        <v>7508</v>
      </c>
      <c r="BA86" s="53"/>
      <c r="BB86" s="53">
        <f>AZ86+BA86</f>
        <v>7508</v>
      </c>
      <c r="BC86" s="53">
        <f t="shared" si="226"/>
        <v>23462</v>
      </c>
      <c r="BD86" s="53">
        <f t="shared" si="226"/>
        <v>0</v>
      </c>
      <c r="BE86" s="53">
        <f t="shared" si="226"/>
        <v>23462</v>
      </c>
      <c r="BF86" s="53">
        <f t="shared" si="227"/>
        <v>39416</v>
      </c>
      <c r="BG86" s="53">
        <f t="shared" si="227"/>
        <v>0</v>
      </c>
      <c r="BH86" s="53">
        <f t="shared" si="227"/>
        <v>39416</v>
      </c>
      <c r="BI86" s="53">
        <f t="shared" si="228"/>
        <v>44109</v>
      </c>
      <c r="BJ86" s="53">
        <f t="shared" si="228"/>
        <v>0</v>
      </c>
      <c r="BK86" s="53">
        <f t="shared" si="228"/>
        <v>44109</v>
      </c>
      <c r="BL86" s="53"/>
      <c r="BM86" s="53"/>
      <c r="BN86" s="53">
        <f>BL86+BM86</f>
        <v>0</v>
      </c>
      <c r="BO86" s="41">
        <f t="shared" si="229"/>
        <v>-8134</v>
      </c>
      <c r="BP86" s="53">
        <f t="shared" si="173"/>
        <v>0</v>
      </c>
      <c r="BQ86" s="54"/>
    </row>
    <row r="87" spans="1:69" s="43" customFormat="1" ht="12.75" hidden="1" outlineLevel="6" x14ac:dyDescent="0.2">
      <c r="A87" s="50"/>
      <c r="B87" s="63" t="s">
        <v>53</v>
      </c>
      <c r="C87" s="56" t="s">
        <v>84</v>
      </c>
      <c r="D87" s="53">
        <f>[3]ЦЕНЫ!E181</f>
        <v>0.91525423728813571</v>
      </c>
      <c r="E87" s="53"/>
      <c r="F87" s="53">
        <f>IF(F86=0,,F85/F86*1000)</f>
        <v>0</v>
      </c>
      <c r="G87" s="53">
        <f>[3]ЦЕНЫ!F181</f>
        <v>0.91525423728813571</v>
      </c>
      <c r="H87" s="53"/>
      <c r="I87" s="53">
        <f>IF(I86=0,,I85/I86*1000)</f>
        <v>0</v>
      </c>
      <c r="J87" s="53">
        <f>[3]ЦЕНЫ!G181</f>
        <v>0.91525423728813571</v>
      </c>
      <c r="K87" s="53"/>
      <c r="L87" s="53">
        <f>IF(L86=0,,L85/L86*1000)</f>
        <v>0</v>
      </c>
      <c r="M87" s="53">
        <f>IF(M86=0,,M85/M86*1000)</f>
        <v>0</v>
      </c>
      <c r="N87" s="53">
        <f>IF(N86=0,,N85/N86*1000)</f>
        <v>0</v>
      </c>
      <c r="O87" s="53">
        <f>IF(O86=0,,O85/O86*1000)</f>
        <v>0</v>
      </c>
      <c r="P87" s="53">
        <f>[3]ЦЕНЫ!H181</f>
        <v>0.91525423728813571</v>
      </c>
      <c r="Q87" s="53"/>
      <c r="R87" s="53">
        <f>IF(R86=0,,R85/R86*1000)</f>
        <v>0</v>
      </c>
      <c r="S87" s="53">
        <f>[3]ЦЕНЫ!I181</f>
        <v>0.91525423728813571</v>
      </c>
      <c r="T87" s="53"/>
      <c r="U87" s="53">
        <f>IF(U86=0,,U85/U86*1000)</f>
        <v>0</v>
      </c>
      <c r="V87" s="53">
        <f>[3]ЦЕНЫ!J181</f>
        <v>0.91525423728813571</v>
      </c>
      <c r="W87" s="53"/>
      <c r="X87" s="53">
        <f t="shared" ref="X87:AD87" si="230">IF(X86=0,,X85/X86*1000)</f>
        <v>0.9152542372881356</v>
      </c>
      <c r="Y87" s="53">
        <f t="shared" si="230"/>
        <v>0.9152542372881356</v>
      </c>
      <c r="Z87" s="53">
        <f t="shared" si="230"/>
        <v>0</v>
      </c>
      <c r="AA87" s="53">
        <f t="shared" si="230"/>
        <v>0.9152542372881356</v>
      </c>
      <c r="AB87" s="53">
        <f t="shared" si="230"/>
        <v>0.9152542372881356</v>
      </c>
      <c r="AC87" s="53">
        <f t="shared" si="230"/>
        <v>0</v>
      </c>
      <c r="AD87" s="53">
        <f t="shared" si="230"/>
        <v>0.9152542372881356</v>
      </c>
      <c r="AE87" s="53">
        <f>[3]ЦЕНЫ!K181</f>
        <v>0.91525423728813571</v>
      </c>
      <c r="AF87" s="53"/>
      <c r="AG87" s="53">
        <f>IF(AG86=0,,AG85/AG86*1000)</f>
        <v>0.91525423728813571</v>
      </c>
      <c r="AH87" s="53">
        <f>[3]ЦЕНЫ!L181</f>
        <v>0.91525423728813571</v>
      </c>
      <c r="AI87" s="53"/>
      <c r="AJ87" s="53">
        <f>IF(AJ86=0,,AJ85/AJ86*1000)</f>
        <v>0.91525423728813571</v>
      </c>
      <c r="AK87" s="53">
        <f>[3]ЦЕНЫ!M181</f>
        <v>0.91525423728813571</v>
      </c>
      <c r="AL87" s="53"/>
      <c r="AM87" s="53">
        <f t="shared" ref="AM87:AS87" si="231">IF(AM86=0,,AM85/AM86*1000)</f>
        <v>0</v>
      </c>
      <c r="AN87" s="53">
        <f t="shared" si="231"/>
        <v>0.9152542372881356</v>
      </c>
      <c r="AO87" s="53">
        <f t="shared" si="231"/>
        <v>0</v>
      </c>
      <c r="AP87" s="53">
        <f t="shared" si="231"/>
        <v>0.9152542372881356</v>
      </c>
      <c r="AQ87" s="53">
        <f t="shared" si="231"/>
        <v>0.9152542372881356</v>
      </c>
      <c r="AR87" s="53">
        <f t="shared" si="231"/>
        <v>0</v>
      </c>
      <c r="AS87" s="53">
        <f t="shared" si="231"/>
        <v>0.9152542372881356</v>
      </c>
      <c r="AT87" s="53">
        <f>[3]ЦЕНЫ!N181</f>
        <v>0.91525423728813571</v>
      </c>
      <c r="AU87" s="53"/>
      <c r="AV87" s="53">
        <f>IF(AV86=0,,AV85/AV86*1000)</f>
        <v>0.91525423728813571</v>
      </c>
      <c r="AW87" s="53">
        <f>[3]ЦЕНЫ!O181</f>
        <v>0.91525423728813571</v>
      </c>
      <c r="AX87" s="53"/>
      <c r="AY87" s="53">
        <f>IF(AY86=0,,AY85/AY86*1000)</f>
        <v>0.91525423728813571</v>
      </c>
      <c r="AZ87" s="53">
        <f>[3]ЦЕНЫ!P181</f>
        <v>0.91525423728813571</v>
      </c>
      <c r="BA87" s="53"/>
      <c r="BB87" s="53">
        <f t="shared" ref="BB87:BK87" si="232">IF(BB86=0,,BB85/BB86*1000)</f>
        <v>0.9152542372881356</v>
      </c>
      <c r="BC87" s="53">
        <f t="shared" si="232"/>
        <v>0.9152542372881356</v>
      </c>
      <c r="BD87" s="53">
        <f t="shared" si="232"/>
        <v>0</v>
      </c>
      <c r="BE87" s="53">
        <f t="shared" si="232"/>
        <v>0.9152542372881356</v>
      </c>
      <c r="BF87" s="53">
        <f t="shared" si="232"/>
        <v>0.9152542372881356</v>
      </c>
      <c r="BG87" s="53">
        <f t="shared" si="232"/>
        <v>0</v>
      </c>
      <c r="BH87" s="53">
        <f t="shared" si="232"/>
        <v>0.9152542372881356</v>
      </c>
      <c r="BI87" s="53">
        <f t="shared" si="232"/>
        <v>0.91525423728813571</v>
      </c>
      <c r="BJ87" s="53">
        <f t="shared" si="232"/>
        <v>0</v>
      </c>
      <c r="BK87" s="53">
        <f t="shared" si="232"/>
        <v>0.91525423728813571</v>
      </c>
      <c r="BL87" s="53"/>
      <c r="BM87" s="53"/>
      <c r="BN87" s="53">
        <f>IF(BN86=0,,BN85/BN86*1000)</f>
        <v>0</v>
      </c>
      <c r="BO87" s="41">
        <f t="shared" si="229"/>
        <v>-0.91525423728813571</v>
      </c>
      <c r="BP87" s="53">
        <f t="shared" si="173"/>
        <v>0</v>
      </c>
      <c r="BQ87" s="54"/>
    </row>
    <row r="88" spans="1:69" s="49" customFormat="1" ht="12.75" hidden="1" outlineLevel="5" x14ac:dyDescent="0.2">
      <c r="A88" s="44"/>
      <c r="B88" s="61" t="s">
        <v>92</v>
      </c>
      <c r="C88" s="46" t="s">
        <v>44</v>
      </c>
      <c r="D88" s="47">
        <f>D89*D90/1000</f>
        <v>19.247320072839337</v>
      </c>
      <c r="E88" s="47"/>
      <c r="F88" s="47">
        <f>D88+E88</f>
        <v>19.247320072839337</v>
      </c>
      <c r="G88" s="47">
        <f>G89*G90/1000</f>
        <v>20.950835130970724</v>
      </c>
      <c r="H88" s="47"/>
      <c r="I88" s="47">
        <f>G88+H88</f>
        <v>20.950835130970724</v>
      </c>
      <c r="J88" s="47">
        <f>J89*J90/1000</f>
        <v>32.280525283653176</v>
      </c>
      <c r="K88" s="47"/>
      <c r="L88" s="47">
        <f>J88+K88</f>
        <v>32.280525283653176</v>
      </c>
      <c r="M88" s="47">
        <f t="shared" ref="M88:O89" si="233">D88+G88+J88</f>
        <v>72.478680487463237</v>
      </c>
      <c r="N88" s="47">
        <f t="shared" si="233"/>
        <v>0</v>
      </c>
      <c r="O88" s="47">
        <f t="shared" si="233"/>
        <v>72.478680487463237</v>
      </c>
      <c r="P88" s="47">
        <f>P89*P90/1000</f>
        <v>30.1866580753607</v>
      </c>
      <c r="Q88" s="47"/>
      <c r="R88" s="47">
        <f>P88+Q88</f>
        <v>30.1866580753607</v>
      </c>
      <c r="S88" s="47">
        <f>S89*S90/1000</f>
        <v>33.437406639585383</v>
      </c>
      <c r="T88" s="47"/>
      <c r="U88" s="47">
        <f>S88+T88</f>
        <v>33.437406639585383</v>
      </c>
      <c r="V88" s="47">
        <f>V89*V90/1000</f>
        <v>32.82144053789046</v>
      </c>
      <c r="W88" s="47"/>
      <c r="X88" s="47">
        <f>V88+W88</f>
        <v>32.82144053789046</v>
      </c>
      <c r="Y88" s="47">
        <f t="shared" ref="Y88:AA89" si="234">P88+S88+V88</f>
        <v>96.44550525283654</v>
      </c>
      <c r="Z88" s="47">
        <f t="shared" si="234"/>
        <v>0</v>
      </c>
      <c r="AA88" s="47">
        <f t="shared" si="234"/>
        <v>96.44550525283654</v>
      </c>
      <c r="AB88" s="47">
        <f t="shared" ref="AB88:AD89" si="235">M88+Y88</f>
        <v>168.92418574029978</v>
      </c>
      <c r="AC88" s="47">
        <f t="shared" si="235"/>
        <v>0</v>
      </c>
      <c r="AD88" s="47">
        <f t="shared" si="235"/>
        <v>168.92418574029978</v>
      </c>
      <c r="AE88" s="47">
        <f>AE89*AE90/1000</f>
        <v>32.027915114161651</v>
      </c>
      <c r="AF88" s="47"/>
      <c r="AG88" s="47">
        <f>AE88+AF88</f>
        <v>32.027915114161651</v>
      </c>
      <c r="AH88" s="47">
        <f>AH89*AH90/1000</f>
        <v>38.458491385348097</v>
      </c>
      <c r="AI88" s="47"/>
      <c r="AJ88" s="47">
        <f>AH88+AI88</f>
        <v>38.458491385348097</v>
      </c>
      <c r="AK88" s="47">
        <f>AK89*AK90/1000</f>
        <v>10.805491525423729</v>
      </c>
      <c r="AL88" s="47"/>
      <c r="AM88" s="47">
        <f>AK88+AL88</f>
        <v>10.805491525423729</v>
      </c>
      <c r="AN88" s="47">
        <f t="shared" ref="AN88:AP89" si="236">AE88+AH88+AK88</f>
        <v>81.291898024933474</v>
      </c>
      <c r="AO88" s="47">
        <f t="shared" si="236"/>
        <v>0</v>
      </c>
      <c r="AP88" s="47">
        <f t="shared" si="236"/>
        <v>81.291898024933474</v>
      </c>
      <c r="AQ88" s="47">
        <f t="shared" ref="AQ88:AS89" si="237">AB88+AN88</f>
        <v>250.21608376523324</v>
      </c>
      <c r="AR88" s="47">
        <f t="shared" si="237"/>
        <v>0</v>
      </c>
      <c r="AS88" s="47">
        <f t="shared" si="237"/>
        <v>250.21608376523324</v>
      </c>
      <c r="AT88" s="47">
        <f>AT89*AT90/1000</f>
        <v>24.764018770135877</v>
      </c>
      <c r="AU88" s="47"/>
      <c r="AV88" s="47">
        <f>AT88+AU88</f>
        <v>24.764018770135877</v>
      </c>
      <c r="AW88" s="47">
        <f>AW89*AW90/1000</f>
        <v>24.13890012606808</v>
      </c>
      <c r="AX88" s="47"/>
      <c r="AY88" s="47">
        <f>AW88+AX88</f>
        <v>24.13890012606808</v>
      </c>
      <c r="AZ88" s="47">
        <f>AZ89*AZ90/1000</f>
        <v>20.373544193864692</v>
      </c>
      <c r="BA88" s="47"/>
      <c r="BB88" s="47">
        <f>AZ88+BA88</f>
        <v>20.373544193864692</v>
      </c>
      <c r="BC88" s="47">
        <f t="shared" ref="BC88:BE89" si="238">AT88+AW88+AZ88</f>
        <v>69.276463090068646</v>
      </c>
      <c r="BD88" s="47">
        <f t="shared" si="238"/>
        <v>0</v>
      </c>
      <c r="BE88" s="47">
        <f t="shared" si="238"/>
        <v>69.276463090068646</v>
      </c>
      <c r="BF88" s="47">
        <f t="shared" ref="BF88:BH89" si="239">AN88+BC88</f>
        <v>150.56836111500212</v>
      </c>
      <c r="BG88" s="47">
        <f t="shared" si="239"/>
        <v>0</v>
      </c>
      <c r="BH88" s="47">
        <f t="shared" si="239"/>
        <v>150.56836111500212</v>
      </c>
      <c r="BI88" s="47">
        <f t="shared" ref="BI88:BK89" si="240">AQ88+BC88</f>
        <v>319.4925468553019</v>
      </c>
      <c r="BJ88" s="47">
        <f t="shared" si="240"/>
        <v>0</v>
      </c>
      <c r="BK88" s="47">
        <f t="shared" si="240"/>
        <v>319.4925468553019</v>
      </c>
      <c r="BL88" s="47">
        <f>BL89*BL90/1000</f>
        <v>0</v>
      </c>
      <c r="BM88" s="47"/>
      <c r="BN88" s="47">
        <f>BL88+BM88</f>
        <v>0</v>
      </c>
      <c r="BO88" s="41">
        <f t="shared" si="229"/>
        <v>-38.458491385348097</v>
      </c>
      <c r="BP88" s="47">
        <f t="shared" si="173"/>
        <v>-199.81218808543852</v>
      </c>
      <c r="BQ88" s="48"/>
    </row>
    <row r="89" spans="1:69" s="43" customFormat="1" ht="12.75" hidden="1" outlineLevel="6" x14ac:dyDescent="0.2">
      <c r="A89" s="50"/>
      <c r="B89" s="62" t="s">
        <v>51</v>
      </c>
      <c r="C89" s="52" t="s">
        <v>83</v>
      </c>
      <c r="D89" s="53">
        <f>'[3]Материалы для СЖБ'!O4313</f>
        <v>21029.479338842975</v>
      </c>
      <c r="E89" s="53"/>
      <c r="F89" s="53">
        <f>D89+E89</f>
        <v>21029.479338842975</v>
      </c>
      <c r="G89" s="53">
        <f>'[3]Материалы для СЖБ'!R4313</f>
        <v>22890.727272727272</v>
      </c>
      <c r="H89" s="53"/>
      <c r="I89" s="53">
        <f>G89+H89</f>
        <v>22890.727272727272</v>
      </c>
      <c r="J89" s="53">
        <f>'[3]Материалы для СЖБ'!U4313</f>
        <v>35269.462809917357</v>
      </c>
      <c r="K89" s="53"/>
      <c r="L89" s="53">
        <f>J89+K89</f>
        <v>35269.462809917357</v>
      </c>
      <c r="M89" s="53">
        <f t="shared" si="233"/>
        <v>79189.669421487604</v>
      </c>
      <c r="N89" s="53">
        <f t="shared" si="233"/>
        <v>0</v>
      </c>
      <c r="O89" s="53">
        <f t="shared" si="233"/>
        <v>79189.669421487604</v>
      </c>
      <c r="P89" s="53">
        <f>'[3]Материалы для СЖБ'!AA4313</f>
        <v>32981.719008264467</v>
      </c>
      <c r="Q89" s="53"/>
      <c r="R89" s="53">
        <f>P89+Q89</f>
        <v>32981.719008264467</v>
      </c>
      <c r="S89" s="53">
        <f>'[3]Материалы для СЖБ'!AD4313</f>
        <v>36533.462809917357</v>
      </c>
      <c r="T89" s="53"/>
      <c r="U89" s="53">
        <f>S89+T89</f>
        <v>36533.462809917357</v>
      </c>
      <c r="V89" s="53">
        <f>'[3]Материалы для СЖБ'!AG4313</f>
        <v>35860.462809917357</v>
      </c>
      <c r="W89" s="53"/>
      <c r="X89" s="53">
        <f>V89+W89</f>
        <v>35860.462809917357</v>
      </c>
      <c r="Y89" s="53">
        <f t="shared" si="234"/>
        <v>105375.64462809918</v>
      </c>
      <c r="Z89" s="53">
        <f t="shared" si="234"/>
        <v>0</v>
      </c>
      <c r="AA89" s="53">
        <f t="shared" si="234"/>
        <v>105375.64462809918</v>
      </c>
      <c r="AB89" s="53">
        <f t="shared" si="235"/>
        <v>184565.31404958677</v>
      </c>
      <c r="AC89" s="53">
        <f t="shared" si="235"/>
        <v>0</v>
      </c>
      <c r="AD89" s="53">
        <f t="shared" si="235"/>
        <v>184565.31404958677</v>
      </c>
      <c r="AE89" s="53">
        <f>'[3]Материалы для СЖБ'!AP4313</f>
        <v>34993.462809917357</v>
      </c>
      <c r="AF89" s="53"/>
      <c r="AG89" s="53">
        <f>AE89+AF89</f>
        <v>34993.462809917357</v>
      </c>
      <c r="AH89" s="53">
        <f>'[3]Материалы для СЖБ'!AS4313</f>
        <v>42019.462809917357</v>
      </c>
      <c r="AI89" s="53"/>
      <c r="AJ89" s="53">
        <f>AH89+AI89</f>
        <v>42019.462809917357</v>
      </c>
      <c r="AK89" s="53">
        <f>'[3]Материалы для СЖБ'!AV4313</f>
        <v>11806</v>
      </c>
      <c r="AL89" s="53"/>
      <c r="AM89" s="53">
        <f>AK89+AL89</f>
        <v>11806</v>
      </c>
      <c r="AN89" s="53">
        <f t="shared" si="236"/>
        <v>88818.925619834714</v>
      </c>
      <c r="AO89" s="53">
        <f t="shared" si="236"/>
        <v>0</v>
      </c>
      <c r="AP89" s="53">
        <f t="shared" si="236"/>
        <v>88818.925619834714</v>
      </c>
      <c r="AQ89" s="53">
        <f t="shared" si="237"/>
        <v>273384.23966942145</v>
      </c>
      <c r="AR89" s="53">
        <f t="shared" si="237"/>
        <v>0</v>
      </c>
      <c r="AS89" s="53">
        <f t="shared" si="237"/>
        <v>273384.23966942145</v>
      </c>
      <c r="AT89" s="53">
        <f>'[3]Материалы для СЖБ'!BE4313</f>
        <v>27056.983471074382</v>
      </c>
      <c r="AU89" s="53"/>
      <c r="AV89" s="53">
        <f>AT89+AU89</f>
        <v>27056.983471074382</v>
      </c>
      <c r="AW89" s="53">
        <f>'[3]Материалы для СЖБ'!BH4313</f>
        <v>26373.983471074382</v>
      </c>
      <c r="AX89" s="53"/>
      <c r="AY89" s="53">
        <f>AW89+AX89</f>
        <v>26373.983471074382</v>
      </c>
      <c r="AZ89" s="53">
        <f>'[3]Материалы для СЖБ'!BK4313</f>
        <v>22259.983471074382</v>
      </c>
      <c r="BA89" s="53"/>
      <c r="BB89" s="53">
        <f>AZ89+BA89</f>
        <v>22259.983471074382</v>
      </c>
      <c r="BC89" s="53">
        <f t="shared" si="238"/>
        <v>75690.950413223152</v>
      </c>
      <c r="BD89" s="53">
        <f t="shared" si="238"/>
        <v>0</v>
      </c>
      <c r="BE89" s="53">
        <f t="shared" si="238"/>
        <v>75690.950413223152</v>
      </c>
      <c r="BF89" s="53">
        <f t="shared" si="239"/>
        <v>164509.87603305787</v>
      </c>
      <c r="BG89" s="53">
        <f t="shared" si="239"/>
        <v>0</v>
      </c>
      <c r="BH89" s="53">
        <f t="shared" si="239"/>
        <v>164509.87603305787</v>
      </c>
      <c r="BI89" s="53">
        <f t="shared" si="240"/>
        <v>349075.19008264458</v>
      </c>
      <c r="BJ89" s="53">
        <f t="shared" si="240"/>
        <v>0</v>
      </c>
      <c r="BK89" s="53">
        <f t="shared" si="240"/>
        <v>349075.19008264458</v>
      </c>
      <c r="BL89" s="53"/>
      <c r="BM89" s="53"/>
      <c r="BN89" s="53">
        <f>BL89+BM89</f>
        <v>0</v>
      </c>
      <c r="BO89" s="41">
        <f t="shared" si="229"/>
        <v>-42019.462809917357</v>
      </c>
      <c r="BP89" s="53">
        <f t="shared" si="173"/>
        <v>-199.81218808543852</v>
      </c>
      <c r="BQ89" s="54"/>
    </row>
    <row r="90" spans="1:69" s="43" customFormat="1" ht="12.75" hidden="1" outlineLevel="6" x14ac:dyDescent="0.2">
      <c r="A90" s="50"/>
      <c r="B90" s="63" t="s">
        <v>53</v>
      </c>
      <c r="C90" s="56" t="s">
        <v>84</v>
      </c>
      <c r="D90" s="53">
        <f>[3]ЦЕНЫ!E182</f>
        <v>0.91525423728813571</v>
      </c>
      <c r="E90" s="53"/>
      <c r="F90" s="53">
        <f>IF(F89=0,,F88/F89*1000)</f>
        <v>0.91525423728813571</v>
      </c>
      <c r="G90" s="53">
        <f>[3]ЦЕНЫ!F182</f>
        <v>0.91525423728813571</v>
      </c>
      <c r="H90" s="53"/>
      <c r="I90" s="53">
        <f>IF(I89=0,,I88/I89*1000)</f>
        <v>0.9152542372881356</v>
      </c>
      <c r="J90" s="53">
        <f>[3]ЦЕНЫ!G182</f>
        <v>0.91525423728813571</v>
      </c>
      <c r="K90" s="53"/>
      <c r="L90" s="53">
        <f>IF(L89=0,,L88/L89*1000)</f>
        <v>0.9152542372881356</v>
      </c>
      <c r="M90" s="53">
        <f>IF(M89=0,,M88/M89*1000)</f>
        <v>0.9152542372881356</v>
      </c>
      <c r="N90" s="53">
        <f>IF(N89=0,,N88/N89*1000)</f>
        <v>0</v>
      </c>
      <c r="O90" s="53">
        <f>IF(O89=0,,O88/O89*1000)</f>
        <v>0.9152542372881356</v>
      </c>
      <c r="P90" s="53">
        <f>[3]ЦЕНЫ!H182</f>
        <v>0.91525423728813571</v>
      </c>
      <c r="Q90" s="53"/>
      <c r="R90" s="53">
        <f>IF(R89=0,,R88/R89*1000)</f>
        <v>0.9152542372881356</v>
      </c>
      <c r="S90" s="53">
        <f>[3]ЦЕНЫ!I182</f>
        <v>0.91525423728813571</v>
      </c>
      <c r="T90" s="53"/>
      <c r="U90" s="53">
        <f>IF(U89=0,,U88/U89*1000)</f>
        <v>0.91525423728813571</v>
      </c>
      <c r="V90" s="53">
        <f>[3]ЦЕНЫ!J182</f>
        <v>0.91525423728813571</v>
      </c>
      <c r="W90" s="53"/>
      <c r="X90" s="53">
        <f t="shared" ref="X90:AD90" si="241">IF(X89=0,,X88/X89*1000)</f>
        <v>0.91525423728813549</v>
      </c>
      <c r="Y90" s="53">
        <f t="shared" si="241"/>
        <v>0.9152542372881356</v>
      </c>
      <c r="Z90" s="53">
        <f t="shared" si="241"/>
        <v>0</v>
      </c>
      <c r="AA90" s="53">
        <f t="shared" si="241"/>
        <v>0.9152542372881356</v>
      </c>
      <c r="AB90" s="53">
        <f t="shared" si="241"/>
        <v>0.91525423728813571</v>
      </c>
      <c r="AC90" s="53">
        <f t="shared" si="241"/>
        <v>0</v>
      </c>
      <c r="AD90" s="53">
        <f t="shared" si="241"/>
        <v>0.91525423728813571</v>
      </c>
      <c r="AE90" s="53">
        <f>[3]ЦЕНЫ!K182</f>
        <v>0.91525423728813571</v>
      </c>
      <c r="AF90" s="53"/>
      <c r="AG90" s="53">
        <f>IF(AG89=0,,AG88/AG89*1000)</f>
        <v>0.9152542372881356</v>
      </c>
      <c r="AH90" s="53">
        <f>[3]ЦЕНЫ!L182</f>
        <v>0.91525423728813571</v>
      </c>
      <c r="AI90" s="53"/>
      <c r="AJ90" s="53">
        <f>IF(AJ89=0,,AJ88/AJ89*1000)</f>
        <v>0.91525423728813571</v>
      </c>
      <c r="AK90" s="53">
        <f>[3]ЦЕНЫ!M182</f>
        <v>0.91525423728813571</v>
      </c>
      <c r="AL90" s="53"/>
      <c r="AM90" s="53">
        <f t="shared" ref="AM90:AS90" si="242">IF(AM89=0,,AM88/AM89*1000)</f>
        <v>0.9152542372881356</v>
      </c>
      <c r="AN90" s="53">
        <f t="shared" si="242"/>
        <v>0.9152542372881356</v>
      </c>
      <c r="AO90" s="53">
        <f t="shared" si="242"/>
        <v>0</v>
      </c>
      <c r="AP90" s="53">
        <f t="shared" si="242"/>
        <v>0.9152542372881356</v>
      </c>
      <c r="AQ90" s="53">
        <f t="shared" si="242"/>
        <v>0.91525423728813571</v>
      </c>
      <c r="AR90" s="53">
        <f t="shared" si="242"/>
        <v>0</v>
      </c>
      <c r="AS90" s="53">
        <f t="shared" si="242"/>
        <v>0.91525423728813571</v>
      </c>
      <c r="AT90" s="53">
        <f>[3]ЦЕНЫ!N182</f>
        <v>0.91525423728813571</v>
      </c>
      <c r="AU90" s="53"/>
      <c r="AV90" s="53">
        <f>IF(AV89=0,,AV88/AV89*1000)</f>
        <v>0.9152542372881356</v>
      </c>
      <c r="AW90" s="53">
        <f>[3]ЦЕНЫ!O182</f>
        <v>0.91525423728813571</v>
      </c>
      <c r="AX90" s="53"/>
      <c r="AY90" s="53">
        <f>IF(AY89=0,,AY88/AY89*1000)</f>
        <v>0.9152542372881356</v>
      </c>
      <c r="AZ90" s="53">
        <f>[3]ЦЕНЫ!P182</f>
        <v>0.91525423728813571</v>
      </c>
      <c r="BA90" s="53"/>
      <c r="BB90" s="53">
        <f t="shared" ref="BB90:BK90" si="243">IF(BB89=0,,BB88/BB89*1000)</f>
        <v>0.91525423728813571</v>
      </c>
      <c r="BC90" s="53">
        <f t="shared" si="243"/>
        <v>0.91525423728813549</v>
      </c>
      <c r="BD90" s="53">
        <f t="shared" si="243"/>
        <v>0</v>
      </c>
      <c r="BE90" s="53">
        <f t="shared" si="243"/>
        <v>0.91525423728813549</v>
      </c>
      <c r="BF90" s="53">
        <f t="shared" si="243"/>
        <v>0.9152542372881356</v>
      </c>
      <c r="BG90" s="53">
        <f t="shared" si="243"/>
        <v>0</v>
      </c>
      <c r="BH90" s="53">
        <f t="shared" si="243"/>
        <v>0.9152542372881356</v>
      </c>
      <c r="BI90" s="53">
        <f t="shared" si="243"/>
        <v>0.91525423728813582</v>
      </c>
      <c r="BJ90" s="53">
        <f t="shared" si="243"/>
        <v>0</v>
      </c>
      <c r="BK90" s="53">
        <f t="shared" si="243"/>
        <v>0.91525423728813582</v>
      </c>
      <c r="BL90" s="53"/>
      <c r="BM90" s="53"/>
      <c r="BN90" s="53">
        <f>IF(BN89=0,,BN88/BN89*1000)</f>
        <v>0</v>
      </c>
      <c r="BO90" s="41">
        <f t="shared" si="229"/>
        <v>-0.91525423728813571</v>
      </c>
      <c r="BP90" s="53">
        <f t="shared" si="173"/>
        <v>-100</v>
      </c>
      <c r="BQ90" s="54"/>
    </row>
    <row r="91" spans="1:69" s="49" customFormat="1" ht="12.75" hidden="1" outlineLevel="5" x14ac:dyDescent="0.2">
      <c r="A91" s="44"/>
      <c r="B91" s="61" t="s">
        <v>93</v>
      </c>
      <c r="C91" s="46" t="s">
        <v>44</v>
      </c>
      <c r="D91" s="47">
        <f>D92*D93/1000</f>
        <v>0.78193220338983049</v>
      </c>
      <c r="E91" s="47"/>
      <c r="F91" s="47">
        <f>D91+E91</f>
        <v>0.78193220338983049</v>
      </c>
      <c r="G91" s="47">
        <f>G92*G93/1000</f>
        <v>0.82891525423728807</v>
      </c>
      <c r="H91" s="47"/>
      <c r="I91" s="47">
        <f>G91+H91</f>
        <v>0.82891525423728807</v>
      </c>
      <c r="J91" s="47">
        <f>J92*J93/1000</f>
        <v>0.92036440677966092</v>
      </c>
      <c r="K91" s="47"/>
      <c r="L91" s="47">
        <f>J91+K91</f>
        <v>0.92036440677966092</v>
      </c>
      <c r="M91" s="47">
        <f t="shared" ref="M91:O92" si="244">D91+G91+J91</f>
        <v>2.5312118644067794</v>
      </c>
      <c r="N91" s="47">
        <f t="shared" si="244"/>
        <v>0</v>
      </c>
      <c r="O91" s="47">
        <f t="shared" si="244"/>
        <v>2.5312118644067794</v>
      </c>
      <c r="P91" s="47">
        <f>P92*P93/1000</f>
        <v>0.82891525423728807</v>
      </c>
      <c r="Q91" s="47"/>
      <c r="R91" s="47">
        <f>P91+Q91</f>
        <v>0.82891525423728807</v>
      </c>
      <c r="S91" s="47">
        <f>S92*S93/1000</f>
        <v>0.64433898305084747</v>
      </c>
      <c r="T91" s="47"/>
      <c r="U91" s="47">
        <f>S91+T91</f>
        <v>0.64433898305084747</v>
      </c>
      <c r="V91" s="47">
        <f>V92*V93/1000</f>
        <v>1.2333050847457627</v>
      </c>
      <c r="W91" s="47"/>
      <c r="X91" s="47">
        <f>V91+W91</f>
        <v>1.2333050847457627</v>
      </c>
      <c r="Y91" s="47">
        <f t="shared" ref="Y91:AA92" si="245">P91+S91+V91</f>
        <v>2.7065593220338986</v>
      </c>
      <c r="Z91" s="47">
        <f t="shared" si="245"/>
        <v>0</v>
      </c>
      <c r="AA91" s="47">
        <f t="shared" si="245"/>
        <v>2.7065593220338986</v>
      </c>
      <c r="AB91" s="47">
        <f t="shared" ref="AB91:AD92" si="246">M91+Y91</f>
        <v>5.2377711864406784</v>
      </c>
      <c r="AC91" s="47">
        <f t="shared" si="246"/>
        <v>0</v>
      </c>
      <c r="AD91" s="47">
        <f t="shared" si="246"/>
        <v>5.2377711864406784</v>
      </c>
      <c r="AE91" s="47">
        <f>AE92*AE93/1000</f>
        <v>1.4170423728813559</v>
      </c>
      <c r="AF91" s="47"/>
      <c r="AG91" s="47">
        <f>AE91+AF91</f>
        <v>1.4170423728813559</v>
      </c>
      <c r="AH91" s="47">
        <f>AH92*AH93/1000</f>
        <v>1.5177203389830509</v>
      </c>
      <c r="AI91" s="47"/>
      <c r="AJ91" s="47">
        <f>AH91+AI91</f>
        <v>1.5177203389830509</v>
      </c>
      <c r="AK91" s="47">
        <f>AK92*AK93/1000</f>
        <v>1.4363389830508475</v>
      </c>
      <c r="AL91" s="47"/>
      <c r="AM91" s="47">
        <f>AK91+AL91</f>
        <v>1.4363389830508475</v>
      </c>
      <c r="AN91" s="47">
        <f t="shared" ref="AN91:AP92" si="247">AE91+AH91+AK91</f>
        <v>4.3711016949152537</v>
      </c>
      <c r="AO91" s="47">
        <f t="shared" si="247"/>
        <v>0</v>
      </c>
      <c r="AP91" s="47">
        <f t="shared" si="247"/>
        <v>4.3711016949152537</v>
      </c>
      <c r="AQ91" s="47">
        <f t="shared" ref="AQ91:AS92" si="248">AB91+AN91</f>
        <v>9.6088728813559321</v>
      </c>
      <c r="AR91" s="47">
        <f t="shared" si="248"/>
        <v>0</v>
      </c>
      <c r="AS91" s="47">
        <f t="shared" si="248"/>
        <v>9.6088728813559321</v>
      </c>
      <c r="AT91" s="47">
        <f>AT92*AT93/1000</f>
        <v>1.5269491525423728</v>
      </c>
      <c r="AU91" s="47"/>
      <c r="AV91" s="47">
        <f>AT91+AU91</f>
        <v>1.5269491525423728</v>
      </c>
      <c r="AW91" s="47">
        <f>AW92*AW93/1000</f>
        <v>1.3801271186440678</v>
      </c>
      <c r="AX91" s="47"/>
      <c r="AY91" s="47">
        <f>AW91+AX91</f>
        <v>1.3801271186440678</v>
      </c>
      <c r="AZ91" s="47">
        <f>AZ92*AZ93/1000</f>
        <v>1.3801271186440678</v>
      </c>
      <c r="BA91" s="47"/>
      <c r="BB91" s="47">
        <f>AZ91+BA91</f>
        <v>1.3801271186440678</v>
      </c>
      <c r="BC91" s="47">
        <f t="shared" ref="BC91:BE92" si="249">AT91+AW91+AZ91</f>
        <v>4.2872033898305082</v>
      </c>
      <c r="BD91" s="47">
        <f t="shared" si="249"/>
        <v>0</v>
      </c>
      <c r="BE91" s="47">
        <f t="shared" si="249"/>
        <v>4.2872033898305082</v>
      </c>
      <c r="BF91" s="47">
        <f t="shared" ref="BF91:BH92" si="250">AN91+BC91</f>
        <v>8.6583050847457628</v>
      </c>
      <c r="BG91" s="47">
        <f t="shared" si="250"/>
        <v>0</v>
      </c>
      <c r="BH91" s="47">
        <f t="shared" si="250"/>
        <v>8.6583050847457628</v>
      </c>
      <c r="BI91" s="47">
        <f t="shared" ref="BI91:BK92" si="251">AQ91+BC91</f>
        <v>13.896076271186441</v>
      </c>
      <c r="BJ91" s="47">
        <f t="shared" si="251"/>
        <v>0</v>
      </c>
      <c r="BK91" s="47">
        <f t="shared" si="251"/>
        <v>13.896076271186441</v>
      </c>
      <c r="BL91" s="47">
        <f>BL92*BL93/1000</f>
        <v>0</v>
      </c>
      <c r="BM91" s="47"/>
      <c r="BN91" s="47">
        <f>BL91+BM91</f>
        <v>0</v>
      </c>
      <c r="BO91" s="41">
        <f t="shared" si="229"/>
        <v>-1.5177203389830509</v>
      </c>
      <c r="BP91" s="47">
        <f t="shared" si="173"/>
        <v>-194.09871244635195</v>
      </c>
      <c r="BQ91" s="48"/>
    </row>
    <row r="92" spans="1:69" s="43" customFormat="1" ht="12.75" hidden="1" outlineLevel="6" x14ac:dyDescent="0.2">
      <c r="A92" s="50"/>
      <c r="B92" s="62" t="s">
        <v>51</v>
      </c>
      <c r="C92" s="52" t="s">
        <v>83</v>
      </c>
      <c r="D92" s="53">
        <f>'[3]Материалы для СЖБ'!O4314</f>
        <v>932</v>
      </c>
      <c r="E92" s="53"/>
      <c r="F92" s="53">
        <f>D92+E92</f>
        <v>932</v>
      </c>
      <c r="G92" s="53">
        <f>'[3]Материалы для СЖБ'!R4314</f>
        <v>988</v>
      </c>
      <c r="H92" s="53"/>
      <c r="I92" s="53">
        <f>G92+H92</f>
        <v>988</v>
      </c>
      <c r="J92" s="53">
        <f>'[3]Материалы для СЖБ'!U4314</f>
        <v>1097</v>
      </c>
      <c r="K92" s="53"/>
      <c r="L92" s="53">
        <f>J92+K92</f>
        <v>1097</v>
      </c>
      <c r="M92" s="53">
        <f t="shared" si="244"/>
        <v>3017</v>
      </c>
      <c r="N92" s="53">
        <f t="shared" si="244"/>
        <v>0</v>
      </c>
      <c r="O92" s="53">
        <f t="shared" si="244"/>
        <v>3017</v>
      </c>
      <c r="P92" s="53">
        <f>'[3]Материалы для СЖБ'!AA4314</f>
        <v>988</v>
      </c>
      <c r="Q92" s="53"/>
      <c r="R92" s="53">
        <f>P92+Q92</f>
        <v>988</v>
      </c>
      <c r="S92" s="53">
        <f>'[3]Материалы для СЖБ'!AD4314</f>
        <v>768</v>
      </c>
      <c r="T92" s="53"/>
      <c r="U92" s="53">
        <f>S92+T92</f>
        <v>768</v>
      </c>
      <c r="V92" s="53">
        <f>'[3]Материалы для СЖБ'!AG4314</f>
        <v>1470</v>
      </c>
      <c r="W92" s="53"/>
      <c r="X92" s="53">
        <f>V92+W92</f>
        <v>1470</v>
      </c>
      <c r="Y92" s="53">
        <f t="shared" si="245"/>
        <v>3226</v>
      </c>
      <c r="Z92" s="53">
        <f t="shared" si="245"/>
        <v>0</v>
      </c>
      <c r="AA92" s="53">
        <f t="shared" si="245"/>
        <v>3226</v>
      </c>
      <c r="AB92" s="53">
        <f t="shared" si="246"/>
        <v>6243</v>
      </c>
      <c r="AC92" s="53">
        <f t="shared" si="246"/>
        <v>0</v>
      </c>
      <c r="AD92" s="53">
        <f t="shared" si="246"/>
        <v>6243</v>
      </c>
      <c r="AE92" s="53">
        <f>'[3]Материалы для СЖБ'!AP4314</f>
        <v>1689</v>
      </c>
      <c r="AF92" s="53"/>
      <c r="AG92" s="53">
        <f>AE92+AF92</f>
        <v>1689</v>
      </c>
      <c r="AH92" s="53">
        <f>'[3]Материалы для СЖБ'!AS4314</f>
        <v>1809</v>
      </c>
      <c r="AI92" s="53"/>
      <c r="AJ92" s="53">
        <f>AH92+AI92</f>
        <v>1809</v>
      </c>
      <c r="AK92" s="53">
        <f>'[3]Материалы для СЖБ'!AV4314</f>
        <v>1712</v>
      </c>
      <c r="AL92" s="53"/>
      <c r="AM92" s="53">
        <f>AK92+AL92</f>
        <v>1712</v>
      </c>
      <c r="AN92" s="53">
        <f t="shared" si="247"/>
        <v>5210</v>
      </c>
      <c r="AO92" s="53">
        <f t="shared" si="247"/>
        <v>0</v>
      </c>
      <c r="AP92" s="53">
        <f t="shared" si="247"/>
        <v>5210</v>
      </c>
      <c r="AQ92" s="53">
        <f t="shared" si="248"/>
        <v>11453</v>
      </c>
      <c r="AR92" s="53">
        <f t="shared" si="248"/>
        <v>0</v>
      </c>
      <c r="AS92" s="53">
        <f t="shared" si="248"/>
        <v>11453</v>
      </c>
      <c r="AT92" s="53">
        <f>'[3]Материалы для СЖБ'!BE4314</f>
        <v>1820</v>
      </c>
      <c r="AU92" s="53"/>
      <c r="AV92" s="53">
        <f>AT92+AU92</f>
        <v>1820</v>
      </c>
      <c r="AW92" s="53">
        <f>'[3]Материалы для СЖБ'!BH4314</f>
        <v>1645</v>
      </c>
      <c r="AX92" s="53"/>
      <c r="AY92" s="53">
        <f>AW92+AX92</f>
        <v>1645</v>
      </c>
      <c r="AZ92" s="53">
        <f>'[3]Материалы для СЖБ'!BK4314</f>
        <v>1645</v>
      </c>
      <c r="BA92" s="53"/>
      <c r="BB92" s="53">
        <f>AZ92+BA92</f>
        <v>1645</v>
      </c>
      <c r="BC92" s="53">
        <f t="shared" si="249"/>
        <v>5110</v>
      </c>
      <c r="BD92" s="53">
        <f t="shared" si="249"/>
        <v>0</v>
      </c>
      <c r="BE92" s="53">
        <f t="shared" si="249"/>
        <v>5110</v>
      </c>
      <c r="BF92" s="53">
        <f t="shared" si="250"/>
        <v>10320</v>
      </c>
      <c r="BG92" s="53">
        <f t="shared" si="250"/>
        <v>0</v>
      </c>
      <c r="BH92" s="53">
        <f t="shared" si="250"/>
        <v>10320</v>
      </c>
      <c r="BI92" s="53">
        <f t="shared" si="251"/>
        <v>16563</v>
      </c>
      <c r="BJ92" s="53">
        <f t="shared" si="251"/>
        <v>0</v>
      </c>
      <c r="BK92" s="53">
        <f t="shared" si="251"/>
        <v>16563</v>
      </c>
      <c r="BL92" s="53"/>
      <c r="BM92" s="53"/>
      <c r="BN92" s="53">
        <f>BL92+BM92</f>
        <v>0</v>
      </c>
      <c r="BO92" s="41">
        <f t="shared" si="229"/>
        <v>-1809</v>
      </c>
      <c r="BP92" s="53">
        <f t="shared" si="173"/>
        <v>-194.09871244635193</v>
      </c>
      <c r="BQ92" s="54"/>
    </row>
    <row r="93" spans="1:69" s="43" customFormat="1" ht="12.75" hidden="1" outlineLevel="6" x14ac:dyDescent="0.2">
      <c r="A93" s="50"/>
      <c r="B93" s="63" t="s">
        <v>53</v>
      </c>
      <c r="C93" s="56" t="s">
        <v>84</v>
      </c>
      <c r="D93" s="53">
        <f>[3]ЦЕНЫ!E183</f>
        <v>0.83898305084745761</v>
      </c>
      <c r="E93" s="53"/>
      <c r="F93" s="53">
        <f>IF(F92=0,,F91/F92*1000)</f>
        <v>0.83898305084745761</v>
      </c>
      <c r="G93" s="53">
        <f>[3]ЦЕНЫ!F183</f>
        <v>0.83898305084745761</v>
      </c>
      <c r="H93" s="53"/>
      <c r="I93" s="53">
        <f>IF(I92=0,,I91/I92*1000)</f>
        <v>0.83898305084745761</v>
      </c>
      <c r="J93" s="53">
        <f>[3]ЦЕНЫ!G183</f>
        <v>0.83898305084745761</v>
      </c>
      <c r="K93" s="53"/>
      <c r="L93" s="53">
        <f>IF(L92=0,,L91/L92*1000)</f>
        <v>0.8389830508474575</v>
      </c>
      <c r="M93" s="53">
        <f>IF(M92=0,,M91/M92*1000)</f>
        <v>0.8389830508474575</v>
      </c>
      <c r="N93" s="53">
        <f>IF(N92=0,,N91/N92*1000)</f>
        <v>0</v>
      </c>
      <c r="O93" s="53">
        <f>IF(O92=0,,O91/O92*1000)</f>
        <v>0.8389830508474575</v>
      </c>
      <c r="P93" s="53">
        <f>[3]ЦЕНЫ!H183</f>
        <v>0.83898305084745761</v>
      </c>
      <c r="Q93" s="53"/>
      <c r="R93" s="53">
        <f>IF(R92=0,,R91/R92*1000)</f>
        <v>0.83898305084745761</v>
      </c>
      <c r="S93" s="53">
        <f>[3]ЦЕНЫ!I183</f>
        <v>0.83898305084745761</v>
      </c>
      <c r="T93" s="53"/>
      <c r="U93" s="53">
        <f>IF(U92=0,,U91/U92*1000)</f>
        <v>0.83898305084745761</v>
      </c>
      <c r="V93" s="53">
        <f>[3]ЦЕНЫ!J183</f>
        <v>0.83898305084745761</v>
      </c>
      <c r="W93" s="53"/>
      <c r="X93" s="53">
        <f t="shared" ref="X93:AD93" si="252">IF(X92=0,,X91/X92*1000)</f>
        <v>0.83898305084745761</v>
      </c>
      <c r="Y93" s="53">
        <f t="shared" si="252"/>
        <v>0.83898305084745772</v>
      </c>
      <c r="Z93" s="53">
        <f t="shared" si="252"/>
        <v>0</v>
      </c>
      <c r="AA93" s="53">
        <f t="shared" si="252"/>
        <v>0.83898305084745772</v>
      </c>
      <c r="AB93" s="53">
        <f t="shared" si="252"/>
        <v>0.83898305084745772</v>
      </c>
      <c r="AC93" s="53">
        <f t="shared" si="252"/>
        <v>0</v>
      </c>
      <c r="AD93" s="53">
        <f t="shared" si="252"/>
        <v>0.83898305084745772</v>
      </c>
      <c r="AE93" s="53">
        <f>[3]ЦЕНЫ!K183</f>
        <v>0.83898305084745761</v>
      </c>
      <c r="AF93" s="53"/>
      <c r="AG93" s="53">
        <f>IF(AG92=0,,AG91/AG92*1000)</f>
        <v>0.83898305084745761</v>
      </c>
      <c r="AH93" s="53">
        <f>[3]ЦЕНЫ!L183</f>
        <v>0.83898305084745761</v>
      </c>
      <c r="AI93" s="53"/>
      <c r="AJ93" s="53">
        <f>IF(AJ92=0,,AJ91/AJ92*1000)</f>
        <v>0.83898305084745772</v>
      </c>
      <c r="AK93" s="53">
        <f>[3]ЦЕНЫ!M183</f>
        <v>0.83898305084745761</v>
      </c>
      <c r="AL93" s="53"/>
      <c r="AM93" s="53">
        <f t="shared" ref="AM93:AS93" si="253">IF(AM92=0,,AM91/AM92*1000)</f>
        <v>0.83898305084745761</v>
      </c>
      <c r="AN93" s="53">
        <f t="shared" si="253"/>
        <v>0.8389830508474575</v>
      </c>
      <c r="AO93" s="53">
        <f t="shared" si="253"/>
        <v>0</v>
      </c>
      <c r="AP93" s="53">
        <f t="shared" si="253"/>
        <v>0.8389830508474575</v>
      </c>
      <c r="AQ93" s="53">
        <f t="shared" si="253"/>
        <v>0.83898305084745761</v>
      </c>
      <c r="AR93" s="53">
        <f t="shared" si="253"/>
        <v>0</v>
      </c>
      <c r="AS93" s="53">
        <f t="shared" si="253"/>
        <v>0.83898305084745761</v>
      </c>
      <c r="AT93" s="53">
        <f>[3]ЦЕНЫ!N183</f>
        <v>0.83898305084745761</v>
      </c>
      <c r="AU93" s="53"/>
      <c r="AV93" s="53">
        <f>IF(AV92=0,,AV91/AV92*1000)</f>
        <v>0.83898305084745761</v>
      </c>
      <c r="AW93" s="53">
        <f>[3]ЦЕНЫ!O183</f>
        <v>0.83898305084745761</v>
      </c>
      <c r="AX93" s="53"/>
      <c r="AY93" s="53">
        <f>IF(AY92=0,,AY91/AY92*1000)</f>
        <v>0.83898305084745761</v>
      </c>
      <c r="AZ93" s="53">
        <f>[3]ЦЕНЫ!P183</f>
        <v>0.83898305084745761</v>
      </c>
      <c r="BA93" s="53"/>
      <c r="BB93" s="53">
        <f t="shared" ref="BB93:BK93" si="254">IF(BB92=0,,BB91/BB92*1000)</f>
        <v>0.83898305084745761</v>
      </c>
      <c r="BC93" s="53">
        <f t="shared" si="254"/>
        <v>0.83898305084745761</v>
      </c>
      <c r="BD93" s="53">
        <f t="shared" si="254"/>
        <v>0</v>
      </c>
      <c r="BE93" s="53">
        <f t="shared" si="254"/>
        <v>0.83898305084745761</v>
      </c>
      <c r="BF93" s="53">
        <f t="shared" si="254"/>
        <v>0.83898305084745761</v>
      </c>
      <c r="BG93" s="53">
        <f t="shared" si="254"/>
        <v>0</v>
      </c>
      <c r="BH93" s="53">
        <f t="shared" si="254"/>
        <v>0.83898305084745761</v>
      </c>
      <c r="BI93" s="53">
        <f t="shared" si="254"/>
        <v>0.83898305084745761</v>
      </c>
      <c r="BJ93" s="53">
        <f t="shared" si="254"/>
        <v>0</v>
      </c>
      <c r="BK93" s="53">
        <f t="shared" si="254"/>
        <v>0.83898305084745761</v>
      </c>
      <c r="BL93" s="53"/>
      <c r="BM93" s="53"/>
      <c r="BN93" s="53">
        <f>IF(BN92=0,,BN91/BN92*1000)</f>
        <v>0</v>
      </c>
      <c r="BO93" s="41">
        <f t="shared" si="229"/>
        <v>-0.83898305084745772</v>
      </c>
      <c r="BP93" s="53">
        <f t="shared" si="173"/>
        <v>-100.00000000000001</v>
      </c>
      <c r="BQ93" s="54"/>
    </row>
    <row r="94" spans="1:69" s="49" customFormat="1" ht="12.75" hidden="1" outlineLevel="5" x14ac:dyDescent="0.2">
      <c r="A94" s="44"/>
      <c r="B94" s="61" t="s">
        <v>94</v>
      </c>
      <c r="C94" s="46" t="s">
        <v>44</v>
      </c>
      <c r="D94" s="47">
        <f>D95*D96/1000</f>
        <v>0.21729661016949151</v>
      </c>
      <c r="E94" s="47"/>
      <c r="F94" s="47">
        <f>D94+E94</f>
        <v>0.21729661016949151</v>
      </c>
      <c r="G94" s="47">
        <f>G95*G96/1000</f>
        <v>0.23072033898305086</v>
      </c>
      <c r="H94" s="47"/>
      <c r="I94" s="47">
        <f>G94+H94</f>
        <v>0.23072033898305086</v>
      </c>
      <c r="J94" s="47">
        <f>J95*J96/1000</f>
        <v>0.25588983050847458</v>
      </c>
      <c r="K94" s="47"/>
      <c r="L94" s="47">
        <f>J94+K94</f>
        <v>0.25588983050847458</v>
      </c>
      <c r="M94" s="47">
        <f t="shared" ref="M94:O95" si="255">D94+G94+J94</f>
        <v>0.703906779661017</v>
      </c>
      <c r="N94" s="47">
        <f t="shared" si="255"/>
        <v>0</v>
      </c>
      <c r="O94" s="47">
        <f t="shared" si="255"/>
        <v>0.703906779661017</v>
      </c>
      <c r="P94" s="47">
        <f>P95*P96/1000</f>
        <v>0.23072033898305086</v>
      </c>
      <c r="Q94" s="47"/>
      <c r="R94" s="47">
        <f>P94+Q94</f>
        <v>0.23072033898305086</v>
      </c>
      <c r="S94" s="47">
        <f>S95*S96/1000</f>
        <v>0.17954237288135594</v>
      </c>
      <c r="T94" s="47"/>
      <c r="U94" s="47">
        <f>S94+T94</f>
        <v>0.17954237288135594</v>
      </c>
      <c r="V94" s="47">
        <f>V95*V96/1000</f>
        <v>0.34314406779661016</v>
      </c>
      <c r="W94" s="47"/>
      <c r="X94" s="47">
        <f>V94+W94</f>
        <v>0.34314406779661016</v>
      </c>
      <c r="Y94" s="47">
        <f t="shared" ref="Y94:AA95" si="256">P94+S94+V94</f>
        <v>0.75340677966101688</v>
      </c>
      <c r="Z94" s="47">
        <f t="shared" si="256"/>
        <v>0</v>
      </c>
      <c r="AA94" s="47">
        <f t="shared" si="256"/>
        <v>0.75340677966101688</v>
      </c>
      <c r="AB94" s="47">
        <f t="shared" ref="AB94:AD95" si="257">M94+Y94</f>
        <v>1.4573135593220339</v>
      </c>
      <c r="AC94" s="47">
        <f t="shared" si="257"/>
        <v>0</v>
      </c>
      <c r="AD94" s="47">
        <f t="shared" si="257"/>
        <v>1.4573135593220339</v>
      </c>
      <c r="AE94" s="47">
        <f>AE95*AE96/1000</f>
        <v>0.39432203389830506</v>
      </c>
      <c r="AF94" s="47"/>
      <c r="AG94" s="47">
        <f>AE94+AF94</f>
        <v>0.39432203389830506</v>
      </c>
      <c r="AH94" s="47">
        <f>AH95*AH96/1000</f>
        <v>0.42200847457627116</v>
      </c>
      <c r="AI94" s="47"/>
      <c r="AJ94" s="47">
        <f>AH94+AI94</f>
        <v>0.42200847457627116</v>
      </c>
      <c r="AK94" s="47">
        <f>AK95*AK96/1000</f>
        <v>0.39935593220338983</v>
      </c>
      <c r="AL94" s="47"/>
      <c r="AM94" s="47">
        <f>AK94+AL94</f>
        <v>0.39935593220338983</v>
      </c>
      <c r="AN94" s="47">
        <f t="shared" ref="AN94:AP95" si="258">AE94+AH94+AK94</f>
        <v>1.2156864406779659</v>
      </c>
      <c r="AO94" s="47">
        <f t="shared" si="258"/>
        <v>0</v>
      </c>
      <c r="AP94" s="47">
        <f t="shared" si="258"/>
        <v>1.2156864406779659</v>
      </c>
      <c r="AQ94" s="47">
        <f t="shared" ref="AQ94:AS95" si="259">AB94+AN94</f>
        <v>2.673</v>
      </c>
      <c r="AR94" s="47">
        <f t="shared" si="259"/>
        <v>0</v>
      </c>
      <c r="AS94" s="47">
        <f t="shared" si="259"/>
        <v>2.673</v>
      </c>
      <c r="AT94" s="47">
        <f>AT95*AT96/1000</f>
        <v>0.42452542372881358</v>
      </c>
      <c r="AU94" s="47"/>
      <c r="AV94" s="47">
        <f>AT94+AU94</f>
        <v>0.42452542372881358</v>
      </c>
      <c r="AW94" s="47">
        <f>AW95*AW96/1000</f>
        <v>0.38425423728813557</v>
      </c>
      <c r="AX94" s="47"/>
      <c r="AY94" s="47">
        <f>AW94+AX94</f>
        <v>0.38425423728813557</v>
      </c>
      <c r="AZ94" s="47">
        <f>AZ95*AZ96/1000</f>
        <v>0.38425423728813557</v>
      </c>
      <c r="BA94" s="47"/>
      <c r="BB94" s="47">
        <f>AZ94+BA94</f>
        <v>0.38425423728813557</v>
      </c>
      <c r="BC94" s="47">
        <f t="shared" ref="BC94:BE95" si="260">AT94+AW94+AZ94</f>
        <v>1.1930338983050848</v>
      </c>
      <c r="BD94" s="47">
        <f t="shared" si="260"/>
        <v>0</v>
      </c>
      <c r="BE94" s="47">
        <f t="shared" si="260"/>
        <v>1.1930338983050848</v>
      </c>
      <c r="BF94" s="47">
        <f t="shared" ref="BF94:BH95" si="261">AN94+BC94</f>
        <v>2.4087203389830507</v>
      </c>
      <c r="BG94" s="47">
        <f t="shared" si="261"/>
        <v>0</v>
      </c>
      <c r="BH94" s="47">
        <f t="shared" si="261"/>
        <v>2.4087203389830507</v>
      </c>
      <c r="BI94" s="47">
        <f t="shared" ref="BI94:BK95" si="262">AQ94+BC94</f>
        <v>3.8660338983050848</v>
      </c>
      <c r="BJ94" s="47">
        <f t="shared" si="262"/>
        <v>0</v>
      </c>
      <c r="BK94" s="47">
        <f t="shared" si="262"/>
        <v>3.8660338983050848</v>
      </c>
      <c r="BL94" s="47">
        <f>BL95*BL96/1000</f>
        <v>0</v>
      </c>
      <c r="BM94" s="47"/>
      <c r="BN94" s="47">
        <f>BL94+BM94</f>
        <v>0</v>
      </c>
      <c r="BO94" s="41">
        <f t="shared" si="229"/>
        <v>-0.42200847457627116</v>
      </c>
      <c r="BP94" s="47">
        <f t="shared" si="173"/>
        <v>-194.20849420849422</v>
      </c>
      <c r="BQ94" s="48"/>
    </row>
    <row r="95" spans="1:69" s="43" customFormat="1" ht="12.75" hidden="1" outlineLevel="6" x14ac:dyDescent="0.2">
      <c r="A95" s="50"/>
      <c r="B95" s="62" t="s">
        <v>51</v>
      </c>
      <c r="C95" s="52" t="s">
        <v>83</v>
      </c>
      <c r="D95" s="53">
        <f>'[3]Материалы для СЖБ'!O4315</f>
        <v>259</v>
      </c>
      <c r="E95" s="53"/>
      <c r="F95" s="53">
        <f>D95+E95</f>
        <v>259</v>
      </c>
      <c r="G95" s="53">
        <f>'[3]Материалы для СЖБ'!R4315</f>
        <v>275</v>
      </c>
      <c r="H95" s="53"/>
      <c r="I95" s="53">
        <f>G95+H95</f>
        <v>275</v>
      </c>
      <c r="J95" s="53">
        <f>'[3]Материалы для СЖБ'!U4315</f>
        <v>305</v>
      </c>
      <c r="K95" s="53"/>
      <c r="L95" s="53">
        <f>J95+K95</f>
        <v>305</v>
      </c>
      <c r="M95" s="53">
        <f t="shared" si="255"/>
        <v>839</v>
      </c>
      <c r="N95" s="53">
        <f t="shared" si="255"/>
        <v>0</v>
      </c>
      <c r="O95" s="53">
        <f t="shared" si="255"/>
        <v>839</v>
      </c>
      <c r="P95" s="53">
        <f>'[3]Материалы для СЖБ'!AA4315</f>
        <v>275</v>
      </c>
      <c r="Q95" s="53"/>
      <c r="R95" s="53">
        <f>P95+Q95</f>
        <v>275</v>
      </c>
      <c r="S95" s="53">
        <f>'[3]Материалы для СЖБ'!AD4315</f>
        <v>214</v>
      </c>
      <c r="T95" s="53"/>
      <c r="U95" s="53">
        <f>S95+T95</f>
        <v>214</v>
      </c>
      <c r="V95" s="53">
        <f>'[3]Материалы для СЖБ'!AG4315</f>
        <v>409</v>
      </c>
      <c r="W95" s="53"/>
      <c r="X95" s="53">
        <f>V95+W95</f>
        <v>409</v>
      </c>
      <c r="Y95" s="53">
        <f t="shared" si="256"/>
        <v>898</v>
      </c>
      <c r="Z95" s="53">
        <f t="shared" si="256"/>
        <v>0</v>
      </c>
      <c r="AA95" s="53">
        <f t="shared" si="256"/>
        <v>898</v>
      </c>
      <c r="AB95" s="53">
        <f t="shared" si="257"/>
        <v>1737</v>
      </c>
      <c r="AC95" s="53">
        <f t="shared" si="257"/>
        <v>0</v>
      </c>
      <c r="AD95" s="53">
        <f t="shared" si="257"/>
        <v>1737</v>
      </c>
      <c r="AE95" s="53">
        <f>'[3]Материалы для СЖБ'!AP4315</f>
        <v>470</v>
      </c>
      <c r="AF95" s="53"/>
      <c r="AG95" s="53">
        <f>AE95+AF95</f>
        <v>470</v>
      </c>
      <c r="AH95" s="53">
        <f>'[3]Материалы для СЖБ'!AS4315</f>
        <v>503</v>
      </c>
      <c r="AI95" s="53"/>
      <c r="AJ95" s="53">
        <f>AH95+AI95</f>
        <v>503</v>
      </c>
      <c r="AK95" s="53">
        <f>'[3]Материалы для СЖБ'!AV4315</f>
        <v>476</v>
      </c>
      <c r="AL95" s="53"/>
      <c r="AM95" s="53">
        <f>AK95+AL95</f>
        <v>476</v>
      </c>
      <c r="AN95" s="53">
        <f t="shared" si="258"/>
        <v>1449</v>
      </c>
      <c r="AO95" s="53">
        <f t="shared" si="258"/>
        <v>0</v>
      </c>
      <c r="AP95" s="53">
        <f t="shared" si="258"/>
        <v>1449</v>
      </c>
      <c r="AQ95" s="53">
        <f t="shared" si="259"/>
        <v>3186</v>
      </c>
      <c r="AR95" s="53">
        <f t="shared" si="259"/>
        <v>0</v>
      </c>
      <c r="AS95" s="53">
        <f t="shared" si="259"/>
        <v>3186</v>
      </c>
      <c r="AT95" s="53">
        <f>'[3]Материалы для СЖБ'!BE4315</f>
        <v>506</v>
      </c>
      <c r="AU95" s="53"/>
      <c r="AV95" s="53">
        <f>AT95+AU95</f>
        <v>506</v>
      </c>
      <c r="AW95" s="53">
        <f>'[3]Материалы для СЖБ'!BH4315</f>
        <v>458</v>
      </c>
      <c r="AX95" s="53"/>
      <c r="AY95" s="53">
        <f>AW95+AX95</f>
        <v>458</v>
      </c>
      <c r="AZ95" s="53">
        <f>'[3]Материалы для СЖБ'!BK4315</f>
        <v>458</v>
      </c>
      <c r="BA95" s="53"/>
      <c r="BB95" s="53">
        <f>AZ95+BA95</f>
        <v>458</v>
      </c>
      <c r="BC95" s="53">
        <f t="shared" si="260"/>
        <v>1422</v>
      </c>
      <c r="BD95" s="53">
        <f t="shared" si="260"/>
        <v>0</v>
      </c>
      <c r="BE95" s="53">
        <f t="shared" si="260"/>
        <v>1422</v>
      </c>
      <c r="BF95" s="53">
        <f t="shared" si="261"/>
        <v>2871</v>
      </c>
      <c r="BG95" s="53">
        <f t="shared" si="261"/>
        <v>0</v>
      </c>
      <c r="BH95" s="53">
        <f t="shared" si="261"/>
        <v>2871</v>
      </c>
      <c r="BI95" s="53">
        <f t="shared" si="262"/>
        <v>4608</v>
      </c>
      <c r="BJ95" s="53">
        <f t="shared" si="262"/>
        <v>0</v>
      </c>
      <c r="BK95" s="53">
        <f t="shared" si="262"/>
        <v>4608</v>
      </c>
      <c r="BL95" s="53"/>
      <c r="BM95" s="53"/>
      <c r="BN95" s="53">
        <f>BL95+BM95</f>
        <v>0</v>
      </c>
      <c r="BO95" s="41">
        <f t="shared" si="229"/>
        <v>-503</v>
      </c>
      <c r="BP95" s="53">
        <f t="shared" si="173"/>
        <v>-194.20849420849422</v>
      </c>
      <c r="BQ95" s="54"/>
    </row>
    <row r="96" spans="1:69" s="43" customFormat="1" ht="12.75" hidden="1" outlineLevel="6" x14ac:dyDescent="0.2">
      <c r="A96" s="50"/>
      <c r="B96" s="63" t="s">
        <v>53</v>
      </c>
      <c r="C96" s="56" t="s">
        <v>84</v>
      </c>
      <c r="D96" s="53">
        <f>[3]ЦЕНЫ!E184</f>
        <v>0.83898305084745761</v>
      </c>
      <c r="E96" s="53"/>
      <c r="F96" s="53">
        <f>IF(F95=0,,F94/F95*1000)</f>
        <v>0.8389830508474575</v>
      </c>
      <c r="G96" s="53">
        <f>[3]ЦЕНЫ!F184</f>
        <v>0.83898305084745761</v>
      </c>
      <c r="H96" s="53"/>
      <c r="I96" s="53">
        <f>IF(I95=0,,I94/I95*1000)</f>
        <v>0.83898305084745772</v>
      </c>
      <c r="J96" s="53">
        <f>[3]ЦЕНЫ!G184</f>
        <v>0.83898305084745761</v>
      </c>
      <c r="K96" s="53"/>
      <c r="L96" s="53">
        <f>IF(L95=0,,L94/L95*1000)</f>
        <v>0.83898305084745761</v>
      </c>
      <c r="M96" s="53">
        <f>IF(M95=0,,M94/M95*1000)</f>
        <v>0.83898305084745772</v>
      </c>
      <c r="N96" s="53">
        <f>IF(N95=0,,N94/N95*1000)</f>
        <v>0</v>
      </c>
      <c r="O96" s="53">
        <f>IF(O95=0,,O94/O95*1000)</f>
        <v>0.83898305084745772</v>
      </c>
      <c r="P96" s="53">
        <f>[3]ЦЕНЫ!H184</f>
        <v>0.83898305084745761</v>
      </c>
      <c r="Q96" s="53"/>
      <c r="R96" s="53">
        <f>IF(R95=0,,R94/R95*1000)</f>
        <v>0.83898305084745772</v>
      </c>
      <c r="S96" s="53">
        <f>[3]ЦЕНЫ!I184</f>
        <v>0.83898305084745761</v>
      </c>
      <c r="T96" s="53"/>
      <c r="U96" s="53">
        <f>IF(U95=0,,U94/U95*1000)</f>
        <v>0.83898305084745761</v>
      </c>
      <c r="V96" s="53">
        <f>[3]ЦЕНЫ!J184</f>
        <v>0.83898305084745761</v>
      </c>
      <c r="W96" s="53"/>
      <c r="X96" s="53">
        <f t="shared" ref="X96:AD96" si="263">IF(X95=0,,X94/X95*1000)</f>
        <v>0.83898305084745761</v>
      </c>
      <c r="Y96" s="53">
        <f t="shared" si="263"/>
        <v>0.8389830508474575</v>
      </c>
      <c r="Z96" s="53">
        <f t="shared" si="263"/>
        <v>0</v>
      </c>
      <c r="AA96" s="53">
        <f t="shared" si="263"/>
        <v>0.8389830508474575</v>
      </c>
      <c r="AB96" s="53">
        <f t="shared" si="263"/>
        <v>0.83898305084745761</v>
      </c>
      <c r="AC96" s="53">
        <f t="shared" si="263"/>
        <v>0</v>
      </c>
      <c r="AD96" s="53">
        <f t="shared" si="263"/>
        <v>0.83898305084745761</v>
      </c>
      <c r="AE96" s="53">
        <f>[3]ЦЕНЫ!K184</f>
        <v>0.83898305084745761</v>
      </c>
      <c r="AF96" s="53"/>
      <c r="AG96" s="53">
        <f>IF(AG95=0,,AG94/AG95*1000)</f>
        <v>0.83898305084745761</v>
      </c>
      <c r="AH96" s="53">
        <f>[3]ЦЕНЫ!L184</f>
        <v>0.83898305084745761</v>
      </c>
      <c r="AI96" s="53"/>
      <c r="AJ96" s="53">
        <f>IF(AJ95=0,,AJ94/AJ95*1000)</f>
        <v>0.83898305084745761</v>
      </c>
      <c r="AK96" s="53">
        <f>[3]ЦЕНЫ!M184</f>
        <v>0.83898305084745761</v>
      </c>
      <c r="AL96" s="53"/>
      <c r="AM96" s="53">
        <f t="shared" ref="AM96:AS96" si="264">IF(AM95=0,,AM94/AM95*1000)</f>
        <v>0.83898305084745761</v>
      </c>
      <c r="AN96" s="53">
        <f t="shared" si="264"/>
        <v>0.8389830508474575</v>
      </c>
      <c r="AO96" s="53">
        <f t="shared" si="264"/>
        <v>0</v>
      </c>
      <c r="AP96" s="53">
        <f t="shared" si="264"/>
        <v>0.8389830508474575</v>
      </c>
      <c r="AQ96" s="53">
        <f t="shared" si="264"/>
        <v>0.83898305084745761</v>
      </c>
      <c r="AR96" s="53">
        <f t="shared" si="264"/>
        <v>0</v>
      </c>
      <c r="AS96" s="53">
        <f t="shared" si="264"/>
        <v>0.83898305084745761</v>
      </c>
      <c r="AT96" s="53">
        <f>[3]ЦЕНЫ!N184</f>
        <v>0.83898305084745761</v>
      </c>
      <c r="AU96" s="53"/>
      <c r="AV96" s="53">
        <f>IF(AV95=0,,AV94/AV95*1000)</f>
        <v>0.83898305084745772</v>
      </c>
      <c r="AW96" s="53">
        <f>[3]ЦЕНЫ!O184</f>
        <v>0.83898305084745761</v>
      </c>
      <c r="AX96" s="53"/>
      <c r="AY96" s="53">
        <f>IF(AY95=0,,AY94/AY95*1000)</f>
        <v>0.83898305084745761</v>
      </c>
      <c r="AZ96" s="53">
        <f>[3]ЦЕНЫ!P184</f>
        <v>0.83898305084745761</v>
      </c>
      <c r="BA96" s="53"/>
      <c r="BB96" s="53">
        <f t="shared" ref="BB96:BK96" si="265">IF(BB95=0,,BB94/BB95*1000)</f>
        <v>0.83898305084745761</v>
      </c>
      <c r="BC96" s="53">
        <f t="shared" si="265"/>
        <v>0.83898305084745761</v>
      </c>
      <c r="BD96" s="53">
        <f t="shared" si="265"/>
        <v>0</v>
      </c>
      <c r="BE96" s="53">
        <f t="shared" si="265"/>
        <v>0.83898305084745761</v>
      </c>
      <c r="BF96" s="53">
        <f t="shared" si="265"/>
        <v>0.83898305084745761</v>
      </c>
      <c r="BG96" s="53">
        <f t="shared" si="265"/>
        <v>0</v>
      </c>
      <c r="BH96" s="53">
        <f t="shared" si="265"/>
        <v>0.83898305084745761</v>
      </c>
      <c r="BI96" s="53">
        <f t="shared" si="265"/>
        <v>0.83898305084745761</v>
      </c>
      <c r="BJ96" s="53">
        <f t="shared" si="265"/>
        <v>0</v>
      </c>
      <c r="BK96" s="53">
        <f t="shared" si="265"/>
        <v>0.83898305084745761</v>
      </c>
      <c r="BL96" s="53"/>
      <c r="BM96" s="53"/>
      <c r="BN96" s="53">
        <f>IF(BN95=0,,BN94/BN95*1000)</f>
        <v>0</v>
      </c>
      <c r="BO96" s="41">
        <f t="shared" si="229"/>
        <v>-0.83898305084745761</v>
      </c>
      <c r="BP96" s="53">
        <f t="shared" si="173"/>
        <v>-100</v>
      </c>
      <c r="BQ96" s="54"/>
    </row>
    <row r="97" spans="1:69" s="49" customFormat="1" ht="12.75" hidden="1" outlineLevel="4" x14ac:dyDescent="0.2">
      <c r="A97" s="44"/>
      <c r="B97" s="59" t="s">
        <v>95</v>
      </c>
      <c r="C97" s="46" t="s">
        <v>44</v>
      </c>
      <c r="D97" s="47">
        <f>D98*D99/1000</f>
        <v>0</v>
      </c>
      <c r="E97" s="47"/>
      <c r="F97" s="47">
        <f>D97+E97</f>
        <v>0</v>
      </c>
      <c r="G97" s="47">
        <f>G98*G99/1000</f>
        <v>0</v>
      </c>
      <c r="H97" s="47"/>
      <c r="I97" s="47">
        <f>G97+H97</f>
        <v>0</v>
      </c>
      <c r="J97" s="47">
        <f>J98*J99/1000</f>
        <v>0</v>
      </c>
      <c r="K97" s="47"/>
      <c r="L97" s="47">
        <f>J97+K97</f>
        <v>0</v>
      </c>
      <c r="M97" s="47">
        <f t="shared" ref="M97:O98" si="266">D97+G97+J97</f>
        <v>0</v>
      </c>
      <c r="N97" s="47">
        <f t="shared" si="266"/>
        <v>0</v>
      </c>
      <c r="O97" s="47">
        <f t="shared" si="266"/>
        <v>0</v>
      </c>
      <c r="P97" s="47">
        <f>P98*P99/1000</f>
        <v>0</v>
      </c>
      <c r="Q97" s="47"/>
      <c r="R97" s="47">
        <f>P97+Q97</f>
        <v>0</v>
      </c>
      <c r="S97" s="47">
        <f>S98*S99/1000</f>
        <v>0</v>
      </c>
      <c r="T97" s="47"/>
      <c r="U97" s="47">
        <f>S97+T97</f>
        <v>0</v>
      </c>
      <c r="V97" s="47">
        <f>V98*V99/1000</f>
        <v>0</v>
      </c>
      <c r="W97" s="47"/>
      <c r="X97" s="47">
        <f>V97+W97</f>
        <v>0</v>
      </c>
      <c r="Y97" s="47">
        <f t="shared" ref="Y97:AA98" si="267">P97+S97+V97</f>
        <v>0</v>
      </c>
      <c r="Z97" s="47">
        <f t="shared" si="267"/>
        <v>0</v>
      </c>
      <c r="AA97" s="47">
        <f t="shared" si="267"/>
        <v>0</v>
      </c>
      <c r="AB97" s="47">
        <f t="shared" ref="AB97:AD98" si="268">M97+Y97</f>
        <v>0</v>
      </c>
      <c r="AC97" s="47">
        <f t="shared" si="268"/>
        <v>0</v>
      </c>
      <c r="AD97" s="47">
        <f t="shared" si="268"/>
        <v>0</v>
      </c>
      <c r="AE97" s="47">
        <f>AE98*AE99/1000</f>
        <v>0</v>
      </c>
      <c r="AF97" s="47"/>
      <c r="AG97" s="47">
        <f>AE97+AF97</f>
        <v>0</v>
      </c>
      <c r="AH97" s="47">
        <f>AH98*AH99/1000</f>
        <v>0</v>
      </c>
      <c r="AI97" s="47"/>
      <c r="AJ97" s="47">
        <f>AH97+AI97</f>
        <v>0</v>
      </c>
      <c r="AK97" s="47">
        <f>AK98*AK99/1000</f>
        <v>0</v>
      </c>
      <c r="AL97" s="47"/>
      <c r="AM97" s="47">
        <f>AK97+AL97</f>
        <v>0</v>
      </c>
      <c r="AN97" s="47">
        <f t="shared" ref="AN97:AP98" si="269">AE97+AH97+AK97</f>
        <v>0</v>
      </c>
      <c r="AO97" s="47">
        <f t="shared" si="269"/>
        <v>0</v>
      </c>
      <c r="AP97" s="47">
        <f t="shared" si="269"/>
        <v>0</v>
      </c>
      <c r="AQ97" s="47">
        <f t="shared" ref="AQ97:AS98" si="270">AB97+AN97</f>
        <v>0</v>
      </c>
      <c r="AR97" s="47">
        <f t="shared" si="270"/>
        <v>0</v>
      </c>
      <c r="AS97" s="47">
        <f t="shared" si="270"/>
        <v>0</v>
      </c>
      <c r="AT97" s="47">
        <f>AT98*AT99/1000</f>
        <v>0</v>
      </c>
      <c r="AU97" s="47"/>
      <c r="AV97" s="47">
        <f>AT97+AU97</f>
        <v>0</v>
      </c>
      <c r="AW97" s="47">
        <f>AW98*AW99/1000</f>
        <v>0</v>
      </c>
      <c r="AX97" s="47"/>
      <c r="AY97" s="47">
        <f>AW97+AX97</f>
        <v>0</v>
      </c>
      <c r="AZ97" s="47">
        <f>AZ98*AZ99/1000</f>
        <v>0</v>
      </c>
      <c r="BA97" s="47"/>
      <c r="BB97" s="47">
        <f>AZ97+BA97</f>
        <v>0</v>
      </c>
      <c r="BC97" s="47">
        <f t="shared" ref="BC97:BE98" si="271">AT97+AW97+AZ97</f>
        <v>0</v>
      </c>
      <c r="BD97" s="47">
        <f t="shared" si="271"/>
        <v>0</v>
      </c>
      <c r="BE97" s="47">
        <f t="shared" si="271"/>
        <v>0</v>
      </c>
      <c r="BF97" s="47">
        <f t="shared" ref="BF97:BH98" si="272">AN97+BC97</f>
        <v>0</v>
      </c>
      <c r="BG97" s="47">
        <f t="shared" si="272"/>
        <v>0</v>
      </c>
      <c r="BH97" s="47">
        <f t="shared" si="272"/>
        <v>0</v>
      </c>
      <c r="BI97" s="47">
        <f t="shared" ref="BI97:BK98" si="273">AQ97+BC97</f>
        <v>0</v>
      </c>
      <c r="BJ97" s="47">
        <f t="shared" si="273"/>
        <v>0</v>
      </c>
      <c r="BK97" s="47">
        <f t="shared" si="273"/>
        <v>0</v>
      </c>
      <c r="BL97" s="47">
        <f>BL98*BL99/1000</f>
        <v>0</v>
      </c>
      <c r="BM97" s="47"/>
      <c r="BN97" s="47">
        <f>BL97+BM97</f>
        <v>0</v>
      </c>
      <c r="BO97" s="41">
        <f t="shared" si="229"/>
        <v>0</v>
      </c>
      <c r="BP97" s="47">
        <f t="shared" si="173"/>
        <v>0</v>
      </c>
      <c r="BQ97" s="48"/>
    </row>
    <row r="98" spans="1:69" s="43" customFormat="1" ht="12.75" hidden="1" outlineLevel="5" x14ac:dyDescent="0.2">
      <c r="A98" s="50"/>
      <c r="B98" s="51" t="s">
        <v>51</v>
      </c>
      <c r="C98" s="52" t="s">
        <v>52</v>
      </c>
      <c r="D98" s="53"/>
      <c r="E98" s="53"/>
      <c r="F98" s="53">
        <f>D98+E98</f>
        <v>0</v>
      </c>
      <c r="G98" s="53"/>
      <c r="H98" s="53"/>
      <c r="I98" s="53">
        <f>G98+H98</f>
        <v>0</v>
      </c>
      <c r="J98" s="53"/>
      <c r="K98" s="53"/>
      <c r="L98" s="53">
        <f>J98+K98</f>
        <v>0</v>
      </c>
      <c r="M98" s="53">
        <f t="shared" si="266"/>
        <v>0</v>
      </c>
      <c r="N98" s="53">
        <f t="shared" si="266"/>
        <v>0</v>
      </c>
      <c r="O98" s="53">
        <f t="shared" si="266"/>
        <v>0</v>
      </c>
      <c r="P98" s="53"/>
      <c r="Q98" s="53"/>
      <c r="R98" s="53">
        <f>P98+Q98</f>
        <v>0</v>
      </c>
      <c r="S98" s="53"/>
      <c r="T98" s="53"/>
      <c r="U98" s="53">
        <f>S98+T98</f>
        <v>0</v>
      </c>
      <c r="V98" s="53"/>
      <c r="W98" s="53"/>
      <c r="X98" s="53">
        <f>V98+W98</f>
        <v>0</v>
      </c>
      <c r="Y98" s="53">
        <f t="shared" si="267"/>
        <v>0</v>
      </c>
      <c r="Z98" s="53">
        <f t="shared" si="267"/>
        <v>0</v>
      </c>
      <c r="AA98" s="53">
        <f t="shared" si="267"/>
        <v>0</v>
      </c>
      <c r="AB98" s="53">
        <f t="shared" si="268"/>
        <v>0</v>
      </c>
      <c r="AC98" s="53">
        <f t="shared" si="268"/>
        <v>0</v>
      </c>
      <c r="AD98" s="53">
        <f t="shared" si="268"/>
        <v>0</v>
      </c>
      <c r="AE98" s="53"/>
      <c r="AF98" s="53"/>
      <c r="AG98" s="53">
        <f>AE98+AF98</f>
        <v>0</v>
      </c>
      <c r="AH98" s="53"/>
      <c r="AI98" s="53"/>
      <c r="AJ98" s="53">
        <f>AH98+AI98</f>
        <v>0</v>
      </c>
      <c r="AK98" s="53"/>
      <c r="AL98" s="53"/>
      <c r="AM98" s="53">
        <f>AK98+AL98</f>
        <v>0</v>
      </c>
      <c r="AN98" s="53">
        <f t="shared" si="269"/>
        <v>0</v>
      </c>
      <c r="AO98" s="53">
        <f t="shared" si="269"/>
        <v>0</v>
      </c>
      <c r="AP98" s="53">
        <f t="shared" si="269"/>
        <v>0</v>
      </c>
      <c r="AQ98" s="53">
        <f t="shared" si="270"/>
        <v>0</v>
      </c>
      <c r="AR98" s="53">
        <f t="shared" si="270"/>
        <v>0</v>
      </c>
      <c r="AS98" s="53">
        <f t="shared" si="270"/>
        <v>0</v>
      </c>
      <c r="AT98" s="53"/>
      <c r="AU98" s="53"/>
      <c r="AV98" s="53">
        <f>AT98+AU98</f>
        <v>0</v>
      </c>
      <c r="AW98" s="53"/>
      <c r="AX98" s="53"/>
      <c r="AY98" s="53">
        <f>AW98+AX98</f>
        <v>0</v>
      </c>
      <c r="AZ98" s="53"/>
      <c r="BA98" s="53"/>
      <c r="BB98" s="53">
        <f>AZ98+BA98</f>
        <v>0</v>
      </c>
      <c r="BC98" s="53">
        <f t="shared" si="271"/>
        <v>0</v>
      </c>
      <c r="BD98" s="53">
        <f t="shared" si="271"/>
        <v>0</v>
      </c>
      <c r="BE98" s="53">
        <f t="shared" si="271"/>
        <v>0</v>
      </c>
      <c r="BF98" s="53">
        <f t="shared" si="272"/>
        <v>0</v>
      </c>
      <c r="BG98" s="53">
        <f t="shared" si="272"/>
        <v>0</v>
      </c>
      <c r="BH98" s="53">
        <f t="shared" si="272"/>
        <v>0</v>
      </c>
      <c r="BI98" s="53">
        <f t="shared" si="273"/>
        <v>0</v>
      </c>
      <c r="BJ98" s="53">
        <f t="shared" si="273"/>
        <v>0</v>
      </c>
      <c r="BK98" s="53">
        <f t="shared" si="273"/>
        <v>0</v>
      </c>
      <c r="BL98" s="53"/>
      <c r="BM98" s="53"/>
      <c r="BN98" s="53">
        <f>BL98+BM98</f>
        <v>0</v>
      </c>
      <c r="BO98" s="41">
        <f t="shared" si="229"/>
        <v>0</v>
      </c>
      <c r="BP98" s="53">
        <f t="shared" si="173"/>
        <v>0</v>
      </c>
      <c r="BQ98" s="54"/>
    </row>
    <row r="99" spans="1:69" s="43" customFormat="1" ht="12.75" hidden="1" outlineLevel="5" x14ac:dyDescent="0.2">
      <c r="A99" s="50"/>
      <c r="B99" s="55" t="s">
        <v>53</v>
      </c>
      <c r="C99" s="56" t="s">
        <v>54</v>
      </c>
      <c r="D99" s="53">
        <f>[3]ЦЕНЫ!E10</f>
        <v>2856</v>
      </c>
      <c r="E99" s="53"/>
      <c r="F99" s="53">
        <f>IF(F98=0,,F97/F98*1000)</f>
        <v>0</v>
      </c>
      <c r="G99" s="53">
        <f>[3]ЦЕНЫ!F10</f>
        <v>2856</v>
      </c>
      <c r="H99" s="53"/>
      <c r="I99" s="53">
        <f>IF(I98=0,,I97/I98*1000)</f>
        <v>0</v>
      </c>
      <c r="J99" s="53">
        <f>[3]ЦЕНЫ!G10</f>
        <v>2856</v>
      </c>
      <c r="K99" s="53"/>
      <c r="L99" s="53">
        <f>IF(L98=0,,L97/L98*1000)</f>
        <v>0</v>
      </c>
      <c r="M99" s="53">
        <f>IF(M98=0,,M97/M98*1000)</f>
        <v>0</v>
      </c>
      <c r="N99" s="53">
        <f>IF(N98=0,,N97/N98*1000)</f>
        <v>0</v>
      </c>
      <c r="O99" s="53">
        <f>IF(O98=0,,O97/O98*1000)</f>
        <v>0</v>
      </c>
      <c r="P99" s="53">
        <f>[3]ЦЕНЫ!H10</f>
        <v>2856</v>
      </c>
      <c r="Q99" s="53"/>
      <c r="R99" s="53">
        <f>IF(R98=0,,R97/R98*1000)</f>
        <v>0</v>
      </c>
      <c r="S99" s="53">
        <f>[3]ЦЕНЫ!I10</f>
        <v>2961.62</v>
      </c>
      <c r="T99" s="53"/>
      <c r="U99" s="53">
        <f>IF(U98=0,,U97/U98*1000)</f>
        <v>0</v>
      </c>
      <c r="V99" s="53">
        <f>[3]ЦЕНЫ!J10</f>
        <v>2961.62</v>
      </c>
      <c r="W99" s="53"/>
      <c r="X99" s="53">
        <f t="shared" ref="X99:AD99" si="274">IF(X98=0,,X97/X98*1000)</f>
        <v>0</v>
      </c>
      <c r="Y99" s="53">
        <f t="shared" si="274"/>
        <v>0</v>
      </c>
      <c r="Z99" s="53">
        <f t="shared" si="274"/>
        <v>0</v>
      </c>
      <c r="AA99" s="53">
        <f t="shared" si="274"/>
        <v>0</v>
      </c>
      <c r="AB99" s="53">
        <f t="shared" si="274"/>
        <v>0</v>
      </c>
      <c r="AC99" s="53">
        <f t="shared" si="274"/>
        <v>0</v>
      </c>
      <c r="AD99" s="53">
        <f t="shared" si="274"/>
        <v>0</v>
      </c>
      <c r="AE99" s="53">
        <f>[3]ЦЕНЫ!K10</f>
        <v>2961.62</v>
      </c>
      <c r="AF99" s="53"/>
      <c r="AG99" s="53">
        <f>IF(AG98=0,,AG97/AG98*1000)</f>
        <v>0</v>
      </c>
      <c r="AH99" s="53">
        <f>[3]ЦЕНЫ!L10</f>
        <v>2961.62</v>
      </c>
      <c r="AI99" s="53"/>
      <c r="AJ99" s="53">
        <f>IF(AJ98=0,,AJ97/AJ98*1000)</f>
        <v>0</v>
      </c>
      <c r="AK99" s="53">
        <f>[3]ЦЕНЫ!M10</f>
        <v>2961.62</v>
      </c>
      <c r="AL99" s="53"/>
      <c r="AM99" s="53">
        <f t="shared" ref="AM99:AS99" si="275">IF(AM98=0,,AM97/AM98*1000)</f>
        <v>0</v>
      </c>
      <c r="AN99" s="53">
        <f t="shared" si="275"/>
        <v>0</v>
      </c>
      <c r="AO99" s="53">
        <f t="shared" si="275"/>
        <v>0</v>
      </c>
      <c r="AP99" s="53">
        <f t="shared" si="275"/>
        <v>0</v>
      </c>
      <c r="AQ99" s="53">
        <f t="shared" si="275"/>
        <v>0</v>
      </c>
      <c r="AR99" s="53">
        <f t="shared" si="275"/>
        <v>0</v>
      </c>
      <c r="AS99" s="53">
        <f t="shared" si="275"/>
        <v>0</v>
      </c>
      <c r="AT99" s="53">
        <f>[3]ЦЕНЫ!N10</f>
        <v>2961.62</v>
      </c>
      <c r="AU99" s="53"/>
      <c r="AV99" s="53">
        <f>IF(AV98=0,,AV97/AV98*1000)</f>
        <v>0</v>
      </c>
      <c r="AW99" s="53">
        <f>[3]ЦЕНЫ!O10</f>
        <v>2961.62</v>
      </c>
      <c r="AX99" s="53"/>
      <c r="AY99" s="53">
        <f>IF(AY98=0,,AY97/AY98*1000)</f>
        <v>0</v>
      </c>
      <c r="AZ99" s="53">
        <f>[3]ЦЕНЫ!P10</f>
        <v>2961.62</v>
      </c>
      <c r="BA99" s="53"/>
      <c r="BB99" s="53">
        <f t="shared" ref="BB99:BK99" si="276">IF(BB98=0,,BB97/BB98*1000)</f>
        <v>0</v>
      </c>
      <c r="BC99" s="53">
        <f t="shared" si="276"/>
        <v>0</v>
      </c>
      <c r="BD99" s="53">
        <f t="shared" si="276"/>
        <v>0</v>
      </c>
      <c r="BE99" s="53">
        <f t="shared" si="276"/>
        <v>0</v>
      </c>
      <c r="BF99" s="53">
        <f t="shared" si="276"/>
        <v>0</v>
      </c>
      <c r="BG99" s="53">
        <f t="shared" si="276"/>
        <v>0</v>
      </c>
      <c r="BH99" s="53">
        <f t="shared" si="276"/>
        <v>0</v>
      </c>
      <c r="BI99" s="53">
        <f t="shared" si="276"/>
        <v>0</v>
      </c>
      <c r="BJ99" s="53">
        <f t="shared" si="276"/>
        <v>0</v>
      </c>
      <c r="BK99" s="53">
        <f t="shared" si="276"/>
        <v>0</v>
      </c>
      <c r="BL99" s="53"/>
      <c r="BM99" s="53"/>
      <c r="BN99" s="53">
        <f>IF(BN98=0,,BN97/BN98*1000)</f>
        <v>0</v>
      </c>
      <c r="BO99" s="41">
        <f t="shared" si="229"/>
        <v>0</v>
      </c>
      <c r="BP99" s="53">
        <f t="shared" si="173"/>
        <v>0</v>
      </c>
      <c r="BQ99" s="54"/>
    </row>
    <row r="100" spans="1:69" s="49" customFormat="1" ht="12.75" hidden="1" outlineLevel="4" x14ac:dyDescent="0.2">
      <c r="A100" s="44"/>
      <c r="B100" s="59" t="s">
        <v>96</v>
      </c>
      <c r="C100" s="46" t="s">
        <v>44</v>
      </c>
      <c r="D100" s="47">
        <f>D101*D102/1000</f>
        <v>0</v>
      </c>
      <c r="E100" s="47"/>
      <c r="F100" s="47">
        <f>D100+E100</f>
        <v>0</v>
      </c>
      <c r="G100" s="47">
        <f>G101*G102/1000</f>
        <v>0.17378199437525993</v>
      </c>
      <c r="H100" s="47"/>
      <c r="I100" s="47">
        <f>G100+H100</f>
        <v>0.17378199437525993</v>
      </c>
      <c r="J100" s="47">
        <f>J101*J102/1000</f>
        <v>0.16447805375714372</v>
      </c>
      <c r="K100" s="47"/>
      <c r="L100" s="47">
        <f>J100+K100</f>
        <v>0.16447805375714372</v>
      </c>
      <c r="M100" s="47">
        <f t="shared" ref="M100:O101" si="277">D100+G100+J100</f>
        <v>0.33826004813240362</v>
      </c>
      <c r="N100" s="47">
        <f t="shared" si="277"/>
        <v>0</v>
      </c>
      <c r="O100" s="47">
        <f t="shared" si="277"/>
        <v>0.33826004813240362</v>
      </c>
      <c r="P100" s="47">
        <f>P101*P102/1000</f>
        <v>0.13830914104722042</v>
      </c>
      <c r="Q100" s="47"/>
      <c r="R100" s="47">
        <f>P100+Q100</f>
        <v>0.13830914104722042</v>
      </c>
      <c r="S100" s="47">
        <f>S101*S102/1000</f>
        <v>0.10757377637006031</v>
      </c>
      <c r="T100" s="47"/>
      <c r="U100" s="47">
        <f>S100+T100</f>
        <v>0.10757377637006031</v>
      </c>
      <c r="V100" s="47">
        <f>V101*V102/1000</f>
        <v>0.20592694333697253</v>
      </c>
      <c r="W100" s="47"/>
      <c r="X100" s="47">
        <f>V100+W100</f>
        <v>0.20592694333697253</v>
      </c>
      <c r="Y100" s="47">
        <f t="shared" ref="Y100:AA101" si="278">P100+S100+V100</f>
        <v>0.45180986075425328</v>
      </c>
      <c r="Z100" s="47">
        <f t="shared" si="278"/>
        <v>0</v>
      </c>
      <c r="AA100" s="47">
        <f t="shared" si="278"/>
        <v>0.45180986075425328</v>
      </c>
      <c r="AB100" s="47">
        <f t="shared" ref="AB100:AD101" si="279">M100+Y100</f>
        <v>0.79006990888665696</v>
      </c>
      <c r="AC100" s="47">
        <f t="shared" si="279"/>
        <v>0</v>
      </c>
      <c r="AD100" s="47">
        <f t="shared" si="279"/>
        <v>0.79006990888665696</v>
      </c>
      <c r="AE100" s="47">
        <f>AE101*AE102/1000</f>
        <v>0.21543710523220735</v>
      </c>
      <c r="AF100" s="47"/>
      <c r="AG100" s="47">
        <f>AE100+AF100</f>
        <v>0.21543710523220735</v>
      </c>
      <c r="AH100" s="47">
        <f>AH101*AH102/1000</f>
        <v>6.9957900971013523E-2</v>
      </c>
      <c r="AI100" s="47"/>
      <c r="AJ100" s="47">
        <f>AH100+AI100</f>
        <v>6.9957900971013523E-2</v>
      </c>
      <c r="AK100" s="47">
        <f>AK101*AK102/1000</f>
        <v>0.19942899353779711</v>
      </c>
      <c r="AL100" s="47"/>
      <c r="AM100" s="47">
        <f>AK100+AL100</f>
        <v>0.19942899353779711</v>
      </c>
      <c r="AN100" s="47">
        <f t="shared" ref="AN100:AP101" si="280">AE100+AH100+AK100</f>
        <v>0.48482399974101797</v>
      </c>
      <c r="AO100" s="47">
        <f t="shared" si="280"/>
        <v>0</v>
      </c>
      <c r="AP100" s="47">
        <f t="shared" si="280"/>
        <v>0.48482399974101797</v>
      </c>
      <c r="AQ100" s="47">
        <f t="shared" ref="AQ100:AS101" si="281">AB100+AN100</f>
        <v>1.2748939086276749</v>
      </c>
      <c r="AR100" s="47">
        <f t="shared" si="281"/>
        <v>0</v>
      </c>
      <c r="AS100" s="47">
        <f t="shared" si="281"/>
        <v>1.2748939086276749</v>
      </c>
      <c r="AT100" s="47">
        <f>AT101*AT102/1000</f>
        <v>0.29737909235931381</v>
      </c>
      <c r="AU100" s="47"/>
      <c r="AV100" s="47">
        <f>AT100+AU100</f>
        <v>0.29737909235931381</v>
      </c>
      <c r="AW100" s="47">
        <f>AW101*AW102/1000</f>
        <v>0.28963665729209986</v>
      </c>
      <c r="AX100" s="47"/>
      <c r="AY100" s="47">
        <f>AW100+AX100</f>
        <v>0.28963665729209986</v>
      </c>
      <c r="AZ100" s="47">
        <f>AZ101*AZ102/1000</f>
        <v>0.28963665729209986</v>
      </c>
      <c r="BA100" s="47"/>
      <c r="BB100" s="47">
        <f>AZ100+BA100</f>
        <v>0.28963665729209986</v>
      </c>
      <c r="BC100" s="47">
        <f t="shared" ref="BC100:BE101" si="282">AT100+AW100+AZ100</f>
        <v>0.87665240694351354</v>
      </c>
      <c r="BD100" s="47">
        <f t="shared" si="282"/>
        <v>0</v>
      </c>
      <c r="BE100" s="47">
        <f t="shared" si="282"/>
        <v>0.87665240694351354</v>
      </c>
      <c r="BF100" s="47">
        <f t="shared" ref="BF100:BH101" si="283">AN100+BC100</f>
        <v>1.3614764066845315</v>
      </c>
      <c r="BG100" s="47">
        <f t="shared" si="283"/>
        <v>0</v>
      </c>
      <c r="BH100" s="47">
        <f t="shared" si="283"/>
        <v>1.3614764066845315</v>
      </c>
      <c r="BI100" s="47">
        <f t="shared" ref="BI100:BK101" si="284">AQ100+BC100</f>
        <v>2.1515463155711885</v>
      </c>
      <c r="BJ100" s="47">
        <f t="shared" si="284"/>
        <v>0</v>
      </c>
      <c r="BK100" s="47">
        <f t="shared" si="284"/>
        <v>2.1515463155711885</v>
      </c>
      <c r="BL100" s="47">
        <f>BL101*BL102/1000</f>
        <v>0</v>
      </c>
      <c r="BM100" s="47"/>
      <c r="BN100" s="47">
        <f>BL100+BM100</f>
        <v>0</v>
      </c>
      <c r="BO100" s="41">
        <f t="shared" si="229"/>
        <v>-6.9957900971013523E-2</v>
      </c>
      <c r="BP100" s="47">
        <f t="shared" si="173"/>
        <v>0</v>
      </c>
      <c r="BQ100" s="48"/>
    </row>
    <row r="101" spans="1:69" s="43" customFormat="1" ht="12.75" hidden="1" outlineLevel="5" x14ac:dyDescent="0.2">
      <c r="A101" s="50"/>
      <c r="B101" s="51" t="s">
        <v>51</v>
      </c>
      <c r="C101" s="52" t="s">
        <v>52</v>
      </c>
      <c r="D101" s="53">
        <f>'[3]Материалы для СЖБ'!O4316</f>
        <v>0</v>
      </c>
      <c r="E101" s="53"/>
      <c r="F101" s="53">
        <f>D101+E101</f>
        <v>0</v>
      </c>
      <c r="G101" s="53">
        <f>'[3]Материалы для СЖБ'!R4316</f>
        <v>0.58589358103659062</v>
      </c>
      <c r="H101" s="53"/>
      <c r="I101" s="53">
        <f>G101+H101</f>
        <v>0.58589358103659062</v>
      </c>
      <c r="J101" s="53">
        <f>'[3]Материалы для СЖБ'!U4316</f>
        <v>0.55452600980979883</v>
      </c>
      <c r="K101" s="53"/>
      <c r="L101" s="53">
        <f>J101+K101</f>
        <v>0.55452600980979883</v>
      </c>
      <c r="M101" s="53">
        <f t="shared" si="277"/>
        <v>1.1404195908463894</v>
      </c>
      <c r="N101" s="53">
        <f t="shared" si="277"/>
        <v>0</v>
      </c>
      <c r="O101" s="53">
        <f t="shared" si="277"/>
        <v>1.1404195908463894</v>
      </c>
      <c r="P101" s="53">
        <f>'[3]Материалы для СЖБ'!AA4316</f>
        <v>0.46629938981634306</v>
      </c>
      <c r="Q101" s="53"/>
      <c r="R101" s="53">
        <f>P101+Q101</f>
        <v>0.46629938981634306</v>
      </c>
      <c r="S101" s="53">
        <f>'[3]Материалы для СЖБ'!AD4316</f>
        <v>0.36267730319048908</v>
      </c>
      <c r="T101" s="53"/>
      <c r="U101" s="53">
        <f>S101+T101</f>
        <v>0.36267730319048908</v>
      </c>
      <c r="V101" s="53">
        <f>'[3]Материалы для СЖБ'!AG4316</f>
        <v>0.69426798039322168</v>
      </c>
      <c r="W101" s="53"/>
      <c r="X101" s="53">
        <f>V101+W101</f>
        <v>0.69426798039322168</v>
      </c>
      <c r="Y101" s="53">
        <f t="shared" si="278"/>
        <v>1.5232446734000538</v>
      </c>
      <c r="Z101" s="53">
        <f t="shared" si="278"/>
        <v>0</v>
      </c>
      <c r="AA101" s="53">
        <f t="shared" si="278"/>
        <v>1.5232446734000538</v>
      </c>
      <c r="AB101" s="53">
        <f t="shared" si="279"/>
        <v>2.6636642642464432</v>
      </c>
      <c r="AC101" s="53">
        <f t="shared" si="279"/>
        <v>0</v>
      </c>
      <c r="AD101" s="53">
        <f t="shared" si="279"/>
        <v>2.6636642642464432</v>
      </c>
      <c r="AE101" s="53">
        <f>'[3]Материалы для СЖБ'!AP4316</f>
        <v>0.72633081192572768</v>
      </c>
      <c r="AF101" s="53"/>
      <c r="AG101" s="53">
        <f>AE101+AF101</f>
        <v>0.72633081192572768</v>
      </c>
      <c r="AH101" s="53">
        <f>'[3]Материалы для СЖБ'!AS4316</f>
        <v>0.23585806613084559</v>
      </c>
      <c r="AI101" s="53"/>
      <c r="AJ101" s="53">
        <f>AH101+AI101</f>
        <v>0.23585806613084559</v>
      </c>
      <c r="AK101" s="53">
        <f>'[3]Материалы для СЖБ'!AV4316</f>
        <v>0.6723606067845731</v>
      </c>
      <c r="AL101" s="53"/>
      <c r="AM101" s="53">
        <f>AK101+AL101</f>
        <v>0.6723606067845731</v>
      </c>
      <c r="AN101" s="53">
        <f t="shared" si="280"/>
        <v>1.6345494848411464</v>
      </c>
      <c r="AO101" s="53">
        <f t="shared" si="280"/>
        <v>0</v>
      </c>
      <c r="AP101" s="53">
        <f t="shared" si="280"/>
        <v>1.6345494848411464</v>
      </c>
      <c r="AQ101" s="53">
        <f t="shared" si="281"/>
        <v>4.2982137490875898</v>
      </c>
      <c r="AR101" s="53">
        <f t="shared" si="281"/>
        <v>0</v>
      </c>
      <c r="AS101" s="53">
        <f t="shared" si="281"/>
        <v>4.2982137490875898</v>
      </c>
      <c r="AT101" s="53">
        <f>'[3]Материалы для СЖБ'!BE4316</f>
        <v>1.0025923685256866</v>
      </c>
      <c r="AU101" s="53"/>
      <c r="AV101" s="53">
        <f>AT101+AU101</f>
        <v>1.0025923685256866</v>
      </c>
      <c r="AW101" s="53">
        <f>'[3]Материалы для СЖБ'!BH4316</f>
        <v>0.97648930172765103</v>
      </c>
      <c r="AX101" s="53"/>
      <c r="AY101" s="53">
        <f>AW101+AX101</f>
        <v>0.97648930172765103</v>
      </c>
      <c r="AZ101" s="53">
        <f>'[3]Материалы для СЖБ'!BK4316</f>
        <v>0.97648930172765103</v>
      </c>
      <c r="BA101" s="53"/>
      <c r="BB101" s="53">
        <f>AZ101+BA101</f>
        <v>0.97648930172765103</v>
      </c>
      <c r="BC101" s="53">
        <f t="shared" si="282"/>
        <v>2.9555709719809888</v>
      </c>
      <c r="BD101" s="53">
        <f t="shared" si="282"/>
        <v>0</v>
      </c>
      <c r="BE101" s="53">
        <f t="shared" si="282"/>
        <v>2.9555709719809888</v>
      </c>
      <c r="BF101" s="53">
        <f t="shared" si="283"/>
        <v>4.5901204568221354</v>
      </c>
      <c r="BG101" s="53">
        <f t="shared" si="283"/>
        <v>0</v>
      </c>
      <c r="BH101" s="53">
        <f t="shared" si="283"/>
        <v>4.5901204568221354</v>
      </c>
      <c r="BI101" s="53">
        <f t="shared" si="284"/>
        <v>7.2537847210685786</v>
      </c>
      <c r="BJ101" s="53">
        <f t="shared" si="284"/>
        <v>0</v>
      </c>
      <c r="BK101" s="53">
        <f t="shared" si="284"/>
        <v>7.2537847210685786</v>
      </c>
      <c r="BL101" s="53"/>
      <c r="BM101" s="53"/>
      <c r="BN101" s="53">
        <f>BL101+BM101</f>
        <v>0</v>
      </c>
      <c r="BO101" s="41">
        <f t="shared" si="229"/>
        <v>-0.23585806613084559</v>
      </c>
      <c r="BP101" s="53">
        <f t="shared" si="173"/>
        <v>0</v>
      </c>
      <c r="BQ101" s="54"/>
    </row>
    <row r="102" spans="1:69" s="43" customFormat="1" ht="12.75" hidden="1" outlineLevel="5" x14ac:dyDescent="0.2">
      <c r="A102" s="50"/>
      <c r="B102" s="55" t="s">
        <v>53</v>
      </c>
      <c r="C102" s="56" t="s">
        <v>54</v>
      </c>
      <c r="D102" s="53">
        <f>[3]ЦЕНЫ!E13</f>
        <v>296.61016949152543</v>
      </c>
      <c r="E102" s="53"/>
      <c r="F102" s="53">
        <f>IF(F101=0,,F100/F101*1000)</f>
        <v>0</v>
      </c>
      <c r="G102" s="53">
        <f>[3]ЦЕНЫ!F13</f>
        <v>296.61016949152543</v>
      </c>
      <c r="H102" s="53"/>
      <c r="I102" s="53">
        <f>IF(I101=0,,I100/I101*1000)</f>
        <v>296.61016949152543</v>
      </c>
      <c r="J102" s="53">
        <f>[3]ЦЕНЫ!G13</f>
        <v>296.61016949152543</v>
      </c>
      <c r="K102" s="53"/>
      <c r="L102" s="53">
        <f>IF(L101=0,,L100/L101*1000)</f>
        <v>296.61016949152543</v>
      </c>
      <c r="M102" s="53">
        <f>IF(M101=0,,M100/M101*1000)</f>
        <v>296.61016949152543</v>
      </c>
      <c r="N102" s="53">
        <f>IF(N101=0,,N100/N101*1000)</f>
        <v>0</v>
      </c>
      <c r="O102" s="53">
        <f>IF(O101=0,,O100/O101*1000)</f>
        <v>296.61016949152543</v>
      </c>
      <c r="P102" s="53">
        <f>[3]ЦЕНЫ!H13</f>
        <v>296.61016949152543</v>
      </c>
      <c r="Q102" s="53"/>
      <c r="R102" s="53">
        <f>IF(R101=0,,R100/R101*1000)</f>
        <v>296.61016949152548</v>
      </c>
      <c r="S102" s="53">
        <f>[3]ЦЕНЫ!I13</f>
        <v>296.61016949152543</v>
      </c>
      <c r="T102" s="53"/>
      <c r="U102" s="53">
        <f>IF(U101=0,,U100/U101*1000)</f>
        <v>296.61016949152543</v>
      </c>
      <c r="V102" s="53">
        <f>[3]ЦЕНЫ!J13</f>
        <v>296.61016949152543</v>
      </c>
      <c r="W102" s="53"/>
      <c r="X102" s="53">
        <f t="shared" ref="X102:AD102" si="285">IF(X101=0,,X100/X101*1000)</f>
        <v>296.61016949152543</v>
      </c>
      <c r="Y102" s="53">
        <f t="shared" si="285"/>
        <v>296.61016949152548</v>
      </c>
      <c r="Z102" s="53">
        <f t="shared" si="285"/>
        <v>0</v>
      </c>
      <c r="AA102" s="53">
        <f t="shared" si="285"/>
        <v>296.61016949152548</v>
      </c>
      <c r="AB102" s="53">
        <f t="shared" si="285"/>
        <v>296.61016949152548</v>
      </c>
      <c r="AC102" s="53">
        <f t="shared" si="285"/>
        <v>0</v>
      </c>
      <c r="AD102" s="53">
        <f t="shared" si="285"/>
        <v>296.61016949152548</v>
      </c>
      <c r="AE102" s="53">
        <f>[3]ЦЕНЫ!K13</f>
        <v>296.61016949152543</v>
      </c>
      <c r="AF102" s="53"/>
      <c r="AG102" s="53">
        <f>IF(AG101=0,,AG100/AG101*1000)</f>
        <v>296.61016949152543</v>
      </c>
      <c r="AH102" s="53">
        <f>[3]ЦЕНЫ!L13</f>
        <v>296.61016949152543</v>
      </c>
      <c r="AI102" s="53"/>
      <c r="AJ102" s="53">
        <f>IF(AJ101=0,,AJ100/AJ101*1000)</f>
        <v>296.61016949152543</v>
      </c>
      <c r="AK102" s="53">
        <f>[3]ЦЕНЫ!M13</f>
        <v>296.61016949152543</v>
      </c>
      <c r="AL102" s="53"/>
      <c r="AM102" s="53">
        <f t="shared" ref="AM102:AS102" si="286">IF(AM101=0,,AM100/AM101*1000)</f>
        <v>296.61016949152543</v>
      </c>
      <c r="AN102" s="53">
        <f t="shared" si="286"/>
        <v>296.61016949152543</v>
      </c>
      <c r="AO102" s="53">
        <f t="shared" si="286"/>
        <v>0</v>
      </c>
      <c r="AP102" s="53">
        <f t="shared" si="286"/>
        <v>296.61016949152543</v>
      </c>
      <c r="AQ102" s="53">
        <f t="shared" si="286"/>
        <v>296.61016949152543</v>
      </c>
      <c r="AR102" s="53">
        <f t="shared" si="286"/>
        <v>0</v>
      </c>
      <c r="AS102" s="53">
        <f t="shared" si="286"/>
        <v>296.61016949152543</v>
      </c>
      <c r="AT102" s="53">
        <f>[3]ЦЕНЫ!N13</f>
        <v>296.61016949152543</v>
      </c>
      <c r="AU102" s="53"/>
      <c r="AV102" s="53">
        <f>IF(AV101=0,,AV100/AV101*1000)</f>
        <v>296.61016949152543</v>
      </c>
      <c r="AW102" s="53">
        <f>[3]ЦЕНЫ!O13</f>
        <v>296.61016949152543</v>
      </c>
      <c r="AX102" s="53"/>
      <c r="AY102" s="53">
        <f>IF(AY101=0,,AY100/AY101*1000)</f>
        <v>296.61016949152543</v>
      </c>
      <c r="AZ102" s="53">
        <f>[3]ЦЕНЫ!P13</f>
        <v>296.61016949152543</v>
      </c>
      <c r="BA102" s="53"/>
      <c r="BB102" s="53">
        <f t="shared" ref="BB102:BK102" si="287">IF(BB101=0,,BB100/BB101*1000)</f>
        <v>296.61016949152543</v>
      </c>
      <c r="BC102" s="53">
        <f t="shared" si="287"/>
        <v>296.61016949152543</v>
      </c>
      <c r="BD102" s="53">
        <f t="shared" si="287"/>
        <v>0</v>
      </c>
      <c r="BE102" s="53">
        <f t="shared" si="287"/>
        <v>296.61016949152543</v>
      </c>
      <c r="BF102" s="53">
        <f t="shared" si="287"/>
        <v>296.61016949152543</v>
      </c>
      <c r="BG102" s="53">
        <f t="shared" si="287"/>
        <v>0</v>
      </c>
      <c r="BH102" s="53">
        <f t="shared" si="287"/>
        <v>296.61016949152543</v>
      </c>
      <c r="BI102" s="53">
        <f t="shared" si="287"/>
        <v>296.61016949152543</v>
      </c>
      <c r="BJ102" s="53">
        <f t="shared" si="287"/>
        <v>0</v>
      </c>
      <c r="BK102" s="53">
        <f t="shared" si="287"/>
        <v>296.61016949152543</v>
      </c>
      <c r="BL102" s="53"/>
      <c r="BM102" s="53"/>
      <c r="BN102" s="53">
        <f>IF(BN101=0,,BN100/BN101*1000)</f>
        <v>0</v>
      </c>
      <c r="BO102" s="41">
        <f t="shared" si="229"/>
        <v>-296.61016949152543</v>
      </c>
      <c r="BP102" s="53">
        <f t="shared" si="173"/>
        <v>0</v>
      </c>
      <c r="BQ102" s="54"/>
    </row>
    <row r="103" spans="1:69" s="49" customFormat="1" ht="12.75" hidden="1" outlineLevel="4" x14ac:dyDescent="0.2">
      <c r="A103" s="44"/>
      <c r="B103" s="59" t="s">
        <v>97</v>
      </c>
      <c r="C103" s="46" t="s">
        <v>44</v>
      </c>
      <c r="D103" s="47">
        <f>D104*D105/1000</f>
        <v>48.816477292753497</v>
      </c>
      <c r="E103" s="47"/>
      <c r="F103" s="47">
        <f>D103+E103</f>
        <v>48.816477292753497</v>
      </c>
      <c r="G103" s="47">
        <f>G104*G105/1000</f>
        <v>40.097124596968925</v>
      </c>
      <c r="H103" s="47"/>
      <c r="I103" s="47">
        <f>G103+H103</f>
        <v>40.097124596968925</v>
      </c>
      <c r="J103" s="47">
        <f>J104*J105/1000</f>
        <v>50.949535804541739</v>
      </c>
      <c r="K103" s="47"/>
      <c r="L103" s="47">
        <f>J103+K103</f>
        <v>50.949535804541739</v>
      </c>
      <c r="M103" s="47">
        <f t="shared" ref="M103:O104" si="288">D103+G103+J103</f>
        <v>139.86313769426417</v>
      </c>
      <c r="N103" s="47">
        <f t="shared" si="288"/>
        <v>0</v>
      </c>
      <c r="O103" s="47">
        <f t="shared" si="288"/>
        <v>139.86313769426417</v>
      </c>
      <c r="P103" s="47">
        <f>P104*P105/1000</f>
        <v>45.881022902053672</v>
      </c>
      <c r="Q103" s="47"/>
      <c r="R103" s="47">
        <f>P103+Q103</f>
        <v>45.881022902053672</v>
      </c>
      <c r="S103" s="47">
        <f>S104*S105/1000</f>
        <v>47.146539469958888</v>
      </c>
      <c r="T103" s="47"/>
      <c r="U103" s="47">
        <f>S103+T103</f>
        <v>47.146539469958888</v>
      </c>
      <c r="V103" s="47">
        <f>V104*V105/1000</f>
        <v>51.293496622153725</v>
      </c>
      <c r="W103" s="47"/>
      <c r="X103" s="47">
        <f>V103+W103</f>
        <v>51.293496622153725</v>
      </c>
      <c r="Y103" s="47">
        <f t="shared" ref="Y103:AA104" si="289">P103+S103+V103</f>
        <v>144.32105899416629</v>
      </c>
      <c r="Z103" s="47">
        <f t="shared" si="289"/>
        <v>0</v>
      </c>
      <c r="AA103" s="47">
        <f t="shared" si="289"/>
        <v>144.32105899416629</v>
      </c>
      <c r="AB103" s="47">
        <f t="shared" ref="AB103:AD104" si="290">M103+Y103</f>
        <v>284.18419668843046</v>
      </c>
      <c r="AC103" s="47">
        <f t="shared" si="290"/>
        <v>0</v>
      </c>
      <c r="AD103" s="47">
        <f t="shared" si="290"/>
        <v>284.18419668843046</v>
      </c>
      <c r="AE103" s="47">
        <f>AE104*AE105/1000</f>
        <v>57.398319037299373</v>
      </c>
      <c r="AF103" s="47"/>
      <c r="AG103" s="47">
        <f>AE103+AF103</f>
        <v>57.398319037299373</v>
      </c>
      <c r="AH103" s="47">
        <f>AH104*AH105/1000</f>
        <v>61.172412043595571</v>
      </c>
      <c r="AI103" s="47"/>
      <c r="AJ103" s="47">
        <f>AH103+AI103</f>
        <v>61.172412043595571</v>
      </c>
      <c r="AK103" s="47">
        <f>AK104*AK105/1000</f>
        <v>52.654563990678341</v>
      </c>
      <c r="AL103" s="47"/>
      <c r="AM103" s="47">
        <f>AK103+AL103</f>
        <v>52.654563990678341</v>
      </c>
      <c r="AN103" s="47">
        <f t="shared" ref="AN103:AP104" si="291">AE103+AH103+AK103</f>
        <v>171.22529507157327</v>
      </c>
      <c r="AO103" s="47">
        <f t="shared" si="291"/>
        <v>0</v>
      </c>
      <c r="AP103" s="47">
        <f t="shared" si="291"/>
        <v>171.22529507157327</v>
      </c>
      <c r="AQ103" s="47">
        <f t="shared" ref="AQ103:AS104" si="292">AB103+AN103</f>
        <v>455.40949176000373</v>
      </c>
      <c r="AR103" s="47">
        <f t="shared" si="292"/>
        <v>0</v>
      </c>
      <c r="AS103" s="47">
        <f t="shared" si="292"/>
        <v>455.40949176000373</v>
      </c>
      <c r="AT103" s="47">
        <f>AT104*AT105/1000</f>
        <v>63.116975198251161</v>
      </c>
      <c r="AU103" s="47"/>
      <c r="AV103" s="47">
        <f>AT103+AU103</f>
        <v>63.116975198251161</v>
      </c>
      <c r="AW103" s="47">
        <f>AW104*AW105/1000</f>
        <v>59.733625740710899</v>
      </c>
      <c r="AX103" s="47"/>
      <c r="AY103" s="47">
        <f>AW103+AX103</f>
        <v>59.733625740710899</v>
      </c>
      <c r="AZ103" s="47">
        <f>AZ104*AZ105/1000</f>
        <v>63.270066418677004</v>
      </c>
      <c r="BA103" s="47"/>
      <c r="BB103" s="47">
        <f>AZ103+BA103</f>
        <v>63.270066418677004</v>
      </c>
      <c r="BC103" s="47">
        <f t="shared" ref="BC103:BE104" si="293">AT103+AW103+AZ103</f>
        <v>186.12066735763906</v>
      </c>
      <c r="BD103" s="47">
        <f t="shared" si="293"/>
        <v>0</v>
      </c>
      <c r="BE103" s="47">
        <f t="shared" si="293"/>
        <v>186.12066735763906</v>
      </c>
      <c r="BF103" s="47">
        <f t="shared" ref="BF103:BH104" si="294">AN103+BC103</f>
        <v>357.34596242921236</v>
      </c>
      <c r="BG103" s="47">
        <f t="shared" si="294"/>
        <v>0</v>
      </c>
      <c r="BH103" s="47">
        <f t="shared" si="294"/>
        <v>357.34596242921236</v>
      </c>
      <c r="BI103" s="47">
        <f t="shared" ref="BI103:BK104" si="295">AQ103+BC103</f>
        <v>641.53015911764282</v>
      </c>
      <c r="BJ103" s="47">
        <f t="shared" si="295"/>
        <v>0</v>
      </c>
      <c r="BK103" s="47">
        <f t="shared" si="295"/>
        <v>641.53015911764282</v>
      </c>
      <c r="BL103" s="47">
        <f>BL104*BL105/1000</f>
        <v>0</v>
      </c>
      <c r="BM103" s="47"/>
      <c r="BN103" s="47">
        <f>BL103+BM103</f>
        <v>0</v>
      </c>
      <c r="BO103" s="41">
        <f t="shared" si="229"/>
        <v>-61.172412043595571</v>
      </c>
      <c r="BP103" s="47">
        <f t="shared" si="173"/>
        <v>-125.31099218147853</v>
      </c>
      <c r="BQ103" s="48"/>
    </row>
    <row r="104" spans="1:69" s="43" customFormat="1" ht="12.75" hidden="1" outlineLevel="5" x14ac:dyDescent="0.2">
      <c r="A104" s="50"/>
      <c r="B104" s="51" t="s">
        <v>51</v>
      </c>
      <c r="C104" s="52" t="s">
        <v>58</v>
      </c>
      <c r="D104" s="53">
        <f>'[3]Материалы для СЖБ'!O4317</f>
        <v>1477.011364242285</v>
      </c>
      <c r="E104" s="53"/>
      <c r="F104" s="53">
        <f>D104+E104</f>
        <v>1477.011364242285</v>
      </c>
      <c r="G104" s="53">
        <f>'[3]Материалы для СЖБ'!R4317</f>
        <v>1213.1950519082905</v>
      </c>
      <c r="H104" s="53"/>
      <c r="I104" s="53">
        <f>G104+H104</f>
        <v>1213.1950519082905</v>
      </c>
      <c r="J104" s="53">
        <f>'[3]Материалы для СЖБ'!U4317</f>
        <v>1541.5500576758782</v>
      </c>
      <c r="K104" s="53"/>
      <c r="L104" s="53">
        <f>J104+K104</f>
        <v>1541.5500576758782</v>
      </c>
      <c r="M104" s="53">
        <f t="shared" si="288"/>
        <v>4231.7564738264537</v>
      </c>
      <c r="N104" s="53">
        <f t="shared" si="288"/>
        <v>0</v>
      </c>
      <c r="O104" s="53">
        <f t="shared" si="288"/>
        <v>4231.7564738264537</v>
      </c>
      <c r="P104" s="53">
        <f>'[3]Материалы для СЖБ'!AA4317</f>
        <v>1388.1950519082905</v>
      </c>
      <c r="Q104" s="53"/>
      <c r="R104" s="53">
        <f>P104+Q104</f>
        <v>1388.1950519082905</v>
      </c>
      <c r="S104" s="53">
        <f>'[3]Материалы для СЖБ'!AD4317</f>
        <v>1426.485040373115</v>
      </c>
      <c r="T104" s="53"/>
      <c r="U104" s="53">
        <f>S104+T104</f>
        <v>1426.485040373115</v>
      </c>
      <c r="V104" s="53">
        <f>'[3]Материалы для СЖБ'!AG4317</f>
        <v>1551.9570772856766</v>
      </c>
      <c r="W104" s="53"/>
      <c r="X104" s="53">
        <f>V104+W104</f>
        <v>1551.9570772856766</v>
      </c>
      <c r="Y104" s="53">
        <f t="shared" si="289"/>
        <v>4366.6371695670823</v>
      </c>
      <c r="Z104" s="53">
        <f t="shared" si="289"/>
        <v>0</v>
      </c>
      <c r="AA104" s="53">
        <f t="shared" si="289"/>
        <v>4366.6371695670823</v>
      </c>
      <c r="AB104" s="53">
        <f t="shared" si="290"/>
        <v>8598.393643393536</v>
      </c>
      <c r="AC104" s="53">
        <f t="shared" si="290"/>
        <v>0</v>
      </c>
      <c r="AD104" s="53">
        <f t="shared" si="290"/>
        <v>8598.393643393536</v>
      </c>
      <c r="AE104" s="53">
        <f>'[3]Материалы для СЖБ'!AP4317</f>
        <v>1736.6670888208525</v>
      </c>
      <c r="AF104" s="53"/>
      <c r="AG104" s="53">
        <f>AE104+AF104</f>
        <v>1736.6670888208525</v>
      </c>
      <c r="AH104" s="53">
        <f>'[3]Материалы для СЖБ'!AS4317</f>
        <v>1850.8575951651992</v>
      </c>
      <c r="AI104" s="53"/>
      <c r="AJ104" s="53">
        <f>AH104+AI104</f>
        <v>1850.8575951651992</v>
      </c>
      <c r="AK104" s="53">
        <f>'[3]Материалы для СЖБ'!AV4317</f>
        <v>1593.1380899743701</v>
      </c>
      <c r="AL104" s="53"/>
      <c r="AM104" s="53">
        <f>AK104+AL104</f>
        <v>1593.1380899743701</v>
      </c>
      <c r="AN104" s="53">
        <f t="shared" si="291"/>
        <v>5180.6627739604219</v>
      </c>
      <c r="AO104" s="53">
        <f t="shared" si="291"/>
        <v>0</v>
      </c>
      <c r="AP104" s="53">
        <f t="shared" si="291"/>
        <v>5180.6627739604219</v>
      </c>
      <c r="AQ104" s="53">
        <f t="shared" si="292"/>
        <v>13779.056417353957</v>
      </c>
      <c r="AR104" s="53">
        <f t="shared" si="292"/>
        <v>0</v>
      </c>
      <c r="AS104" s="53">
        <f t="shared" si="292"/>
        <v>13779.056417353957</v>
      </c>
      <c r="AT104" s="53">
        <f>'[3]Материалы для СЖБ'!BE4317</f>
        <v>1909.6930957419579</v>
      </c>
      <c r="AU104" s="53"/>
      <c r="AV104" s="53">
        <f>AT104+AU104</f>
        <v>1909.6930957419579</v>
      </c>
      <c r="AW104" s="53">
        <f>'[3]Материалы для СЖБ'!BH4317</f>
        <v>1807.3250865138168</v>
      </c>
      <c r="AX104" s="53"/>
      <c r="AY104" s="53">
        <f>AW104+AX104</f>
        <v>1807.3250865138168</v>
      </c>
      <c r="AZ104" s="53">
        <f>'[3]Материалы для СЖБ'!BK4317</f>
        <v>1914.3250865138168</v>
      </c>
      <c r="BA104" s="53"/>
      <c r="BB104" s="53">
        <f>AZ104+BA104</f>
        <v>1914.3250865138168</v>
      </c>
      <c r="BC104" s="53">
        <f t="shared" si="293"/>
        <v>5631.3432687695913</v>
      </c>
      <c r="BD104" s="53">
        <f t="shared" si="293"/>
        <v>0</v>
      </c>
      <c r="BE104" s="53">
        <f t="shared" si="293"/>
        <v>5631.3432687695913</v>
      </c>
      <c r="BF104" s="53">
        <f t="shared" si="294"/>
        <v>10812.006042730012</v>
      </c>
      <c r="BG104" s="53">
        <f t="shared" si="294"/>
        <v>0</v>
      </c>
      <c r="BH104" s="53">
        <f t="shared" si="294"/>
        <v>10812.006042730012</v>
      </c>
      <c r="BI104" s="53">
        <f t="shared" si="295"/>
        <v>19410.39968612355</v>
      </c>
      <c r="BJ104" s="53">
        <f t="shared" si="295"/>
        <v>0</v>
      </c>
      <c r="BK104" s="53">
        <f t="shared" si="295"/>
        <v>19410.39968612355</v>
      </c>
      <c r="BL104" s="53"/>
      <c r="BM104" s="53"/>
      <c r="BN104" s="53">
        <f>BL104+BM104</f>
        <v>0</v>
      </c>
      <c r="BO104" s="41">
        <f t="shared" si="229"/>
        <v>-1850.8575951651992</v>
      </c>
      <c r="BP104" s="53">
        <f t="shared" si="173"/>
        <v>-125.31099218147854</v>
      </c>
      <c r="BQ104" s="54"/>
    </row>
    <row r="105" spans="1:69" s="43" customFormat="1" ht="12.75" hidden="1" outlineLevel="5" x14ac:dyDescent="0.2">
      <c r="A105" s="50"/>
      <c r="B105" s="55" t="s">
        <v>53</v>
      </c>
      <c r="C105" s="56" t="s">
        <v>59</v>
      </c>
      <c r="D105" s="53">
        <f>[3]ЦЕНЫ!E187</f>
        <v>33.050847457627121</v>
      </c>
      <c r="E105" s="53"/>
      <c r="F105" s="53">
        <f>IF(F104=0,,F103/F104*1000)</f>
        <v>33.050847457627128</v>
      </c>
      <c r="G105" s="53">
        <f>[3]ЦЕНЫ!F187</f>
        <v>33.050847457627121</v>
      </c>
      <c r="H105" s="53"/>
      <c r="I105" s="53">
        <f>IF(I104=0,,I103/I104*1000)</f>
        <v>33.050847457627121</v>
      </c>
      <c r="J105" s="53">
        <f>[3]ЦЕНЫ!G187</f>
        <v>33.050847457627121</v>
      </c>
      <c r="K105" s="53"/>
      <c r="L105" s="53">
        <f>IF(L104=0,,L103/L104*1000)</f>
        <v>33.050847457627121</v>
      </c>
      <c r="M105" s="53">
        <f>IF(M104=0,,M103/M104*1000)</f>
        <v>33.050847457627128</v>
      </c>
      <c r="N105" s="53">
        <f>IF(N104=0,,N103/N104*1000)</f>
        <v>0</v>
      </c>
      <c r="O105" s="53">
        <f>IF(O104=0,,O103/O104*1000)</f>
        <v>33.050847457627128</v>
      </c>
      <c r="P105" s="53">
        <f>[3]ЦЕНЫ!H187</f>
        <v>33.050847457627121</v>
      </c>
      <c r="Q105" s="53"/>
      <c r="R105" s="53">
        <f>IF(R104=0,,R103/R104*1000)</f>
        <v>33.050847457627128</v>
      </c>
      <c r="S105" s="53">
        <f>[3]ЦЕНЫ!I187</f>
        <v>33.050847457627121</v>
      </c>
      <c r="T105" s="53"/>
      <c r="U105" s="53">
        <f>IF(U104=0,,U103/U104*1000)</f>
        <v>33.050847457627121</v>
      </c>
      <c r="V105" s="53">
        <f>[3]ЦЕНЫ!J187</f>
        <v>33.050847457627121</v>
      </c>
      <c r="W105" s="53"/>
      <c r="X105" s="53">
        <f t="shared" ref="X105:AD105" si="296">IF(X104=0,,X103/X104*1000)</f>
        <v>33.050847457627128</v>
      </c>
      <c r="Y105" s="53">
        <f t="shared" si="296"/>
        <v>33.050847457627128</v>
      </c>
      <c r="Z105" s="53">
        <f t="shared" si="296"/>
        <v>0</v>
      </c>
      <c r="AA105" s="53">
        <f t="shared" si="296"/>
        <v>33.050847457627128</v>
      </c>
      <c r="AB105" s="53">
        <f t="shared" si="296"/>
        <v>33.050847457627128</v>
      </c>
      <c r="AC105" s="53">
        <f t="shared" si="296"/>
        <v>0</v>
      </c>
      <c r="AD105" s="53">
        <f t="shared" si="296"/>
        <v>33.050847457627128</v>
      </c>
      <c r="AE105" s="53">
        <f>[3]ЦЕНЫ!K187</f>
        <v>33.050847457627121</v>
      </c>
      <c r="AF105" s="53"/>
      <c r="AG105" s="53">
        <f>IF(AG104=0,,AG103/AG104*1000)</f>
        <v>33.050847457627128</v>
      </c>
      <c r="AH105" s="53">
        <f>[3]ЦЕНЫ!L187</f>
        <v>33.050847457627121</v>
      </c>
      <c r="AI105" s="53"/>
      <c r="AJ105" s="53">
        <f>IF(AJ104=0,,AJ103/AJ104*1000)</f>
        <v>33.050847457627121</v>
      </c>
      <c r="AK105" s="53">
        <f>[3]ЦЕНЫ!M187</f>
        <v>33.050847457627121</v>
      </c>
      <c r="AL105" s="53"/>
      <c r="AM105" s="53">
        <f t="shared" ref="AM105:AS105" si="297">IF(AM104=0,,AM103/AM104*1000)</f>
        <v>33.050847457627128</v>
      </c>
      <c r="AN105" s="53">
        <f t="shared" si="297"/>
        <v>33.050847457627121</v>
      </c>
      <c r="AO105" s="53">
        <f t="shared" si="297"/>
        <v>0</v>
      </c>
      <c r="AP105" s="53">
        <f t="shared" si="297"/>
        <v>33.050847457627121</v>
      </c>
      <c r="AQ105" s="53">
        <f t="shared" si="297"/>
        <v>33.050847457627128</v>
      </c>
      <c r="AR105" s="53">
        <f t="shared" si="297"/>
        <v>0</v>
      </c>
      <c r="AS105" s="53">
        <f t="shared" si="297"/>
        <v>33.050847457627128</v>
      </c>
      <c r="AT105" s="53">
        <f>[3]ЦЕНЫ!N187</f>
        <v>33.050847457627121</v>
      </c>
      <c r="AU105" s="53"/>
      <c r="AV105" s="53">
        <f>IF(AV104=0,,AV103/AV104*1000)</f>
        <v>33.050847457627128</v>
      </c>
      <c r="AW105" s="53">
        <f>[3]ЦЕНЫ!O187</f>
        <v>33.050847457627121</v>
      </c>
      <c r="AX105" s="53"/>
      <c r="AY105" s="53">
        <f>IF(AY104=0,,AY103/AY104*1000)</f>
        <v>33.050847457627121</v>
      </c>
      <c r="AZ105" s="53">
        <f>[3]ЦЕНЫ!P187</f>
        <v>33.050847457627121</v>
      </c>
      <c r="BA105" s="53"/>
      <c r="BB105" s="53">
        <f t="shared" ref="BB105:BK105" si="298">IF(BB104=0,,BB103/BB104*1000)</f>
        <v>33.050847457627128</v>
      </c>
      <c r="BC105" s="53">
        <f t="shared" si="298"/>
        <v>33.050847457627128</v>
      </c>
      <c r="BD105" s="53">
        <f t="shared" si="298"/>
        <v>0</v>
      </c>
      <c r="BE105" s="53">
        <f t="shared" si="298"/>
        <v>33.050847457627128</v>
      </c>
      <c r="BF105" s="53">
        <f t="shared" si="298"/>
        <v>33.050847457627128</v>
      </c>
      <c r="BG105" s="53">
        <f t="shared" si="298"/>
        <v>0</v>
      </c>
      <c r="BH105" s="53">
        <f t="shared" si="298"/>
        <v>33.050847457627128</v>
      </c>
      <c r="BI105" s="53">
        <f t="shared" si="298"/>
        <v>33.050847457627128</v>
      </c>
      <c r="BJ105" s="53">
        <f t="shared" si="298"/>
        <v>0</v>
      </c>
      <c r="BK105" s="53">
        <f t="shared" si="298"/>
        <v>33.050847457627128</v>
      </c>
      <c r="BL105" s="53"/>
      <c r="BM105" s="53"/>
      <c r="BN105" s="53">
        <f>IF(BN104=0,,BN103/BN104*1000)</f>
        <v>0</v>
      </c>
      <c r="BO105" s="41">
        <f t="shared" si="229"/>
        <v>-33.050847457627121</v>
      </c>
      <c r="BP105" s="53">
        <f t="shared" si="173"/>
        <v>-99.999999999999972</v>
      </c>
      <c r="BQ105" s="54"/>
    </row>
    <row r="106" spans="1:69" s="49" customFormat="1" ht="12.75" hidden="1" outlineLevel="4" x14ac:dyDescent="0.2">
      <c r="A106" s="44"/>
      <c r="B106" s="59" t="s">
        <v>98</v>
      </c>
      <c r="C106" s="46" t="s">
        <v>44</v>
      </c>
      <c r="D106" s="47">
        <f>D107*D108/1000</f>
        <v>30.633704957599083</v>
      </c>
      <c r="E106" s="47"/>
      <c r="F106" s="47">
        <f>D106+E106</f>
        <v>30.633704957599083</v>
      </c>
      <c r="G106" s="47">
        <f>G107*G108/1000</f>
        <v>25.158270871720205</v>
      </c>
      <c r="H106" s="47"/>
      <c r="I106" s="47">
        <f>G106+H106</f>
        <v>25.158270871720205</v>
      </c>
      <c r="J106" s="47">
        <f>J107*J108/1000</f>
        <v>33.22302962031155</v>
      </c>
      <c r="K106" s="47"/>
      <c r="L106" s="47">
        <f>J106+K106</f>
        <v>33.22302962031155</v>
      </c>
      <c r="M106" s="47">
        <f t="shared" ref="M106:O107" si="299">D106+G106+J106</f>
        <v>89.015005449630834</v>
      </c>
      <c r="N106" s="47">
        <f t="shared" si="299"/>
        <v>0</v>
      </c>
      <c r="O106" s="47">
        <f t="shared" si="299"/>
        <v>89.015005449630834</v>
      </c>
      <c r="P106" s="47">
        <f>P107*P108/1000</f>
        <v>29.948279658280391</v>
      </c>
      <c r="Q106" s="47"/>
      <c r="R106" s="47">
        <f>P106+Q106</f>
        <v>29.948279658280391</v>
      </c>
      <c r="S106" s="47">
        <f>S107*S108/1000</f>
        <v>30.769494734218089</v>
      </c>
      <c r="T106" s="47"/>
      <c r="U106" s="47">
        <f>S106+T106</f>
        <v>30.769494734218089</v>
      </c>
      <c r="V106" s="47">
        <f>V107*V108/1000</f>
        <v>33.45679864044385</v>
      </c>
      <c r="W106" s="47"/>
      <c r="X106" s="47">
        <f>V106+W106</f>
        <v>33.45679864044385</v>
      </c>
      <c r="Y106" s="47">
        <f t="shared" ref="Y106:AA107" si="300">P106+S106+V106</f>
        <v>94.174573032942334</v>
      </c>
      <c r="Z106" s="47">
        <f t="shared" si="300"/>
        <v>0</v>
      </c>
      <c r="AA106" s="47">
        <f t="shared" si="300"/>
        <v>94.174573032942334</v>
      </c>
      <c r="AB106" s="47">
        <f t="shared" ref="AB106:AD107" si="301">M106+Y106</f>
        <v>183.18957848257315</v>
      </c>
      <c r="AC106" s="47">
        <f t="shared" si="301"/>
        <v>0</v>
      </c>
      <c r="AD106" s="47">
        <f t="shared" si="301"/>
        <v>183.18957848257315</v>
      </c>
      <c r="AE106" s="47">
        <f>AE107*AE108/1000</f>
        <v>37.463446315279782</v>
      </c>
      <c r="AF106" s="47"/>
      <c r="AG106" s="47">
        <f>AE106+AF106</f>
        <v>37.463446315279782</v>
      </c>
      <c r="AH106" s="47">
        <f>AH107*AH108/1000</f>
        <v>39.907850829514054</v>
      </c>
      <c r="AI106" s="47"/>
      <c r="AJ106" s="47">
        <f>AH106+AI106</f>
        <v>39.907850829514054</v>
      </c>
      <c r="AK106" s="47">
        <f>AK107*AK108/1000</f>
        <v>34.347443407686022</v>
      </c>
      <c r="AL106" s="47"/>
      <c r="AM106" s="47">
        <f>AK106+AL106</f>
        <v>34.347443407686022</v>
      </c>
      <c r="AN106" s="47">
        <f t="shared" ref="AN106:AP107" si="302">AE106+AH106+AK106</f>
        <v>111.71874055247986</v>
      </c>
      <c r="AO106" s="47">
        <f t="shared" si="302"/>
        <v>0</v>
      </c>
      <c r="AP106" s="47">
        <f t="shared" si="302"/>
        <v>111.71874055247986</v>
      </c>
      <c r="AQ106" s="47">
        <f t="shared" ref="AQ106:AS107" si="303">AB106+AN106</f>
        <v>294.90831903505301</v>
      </c>
      <c r="AR106" s="47">
        <f t="shared" si="303"/>
        <v>0</v>
      </c>
      <c r="AS106" s="47">
        <f t="shared" si="303"/>
        <v>294.90831903505301</v>
      </c>
      <c r="AT106" s="47">
        <f>AT107*AT108/1000</f>
        <v>41.138832825717174</v>
      </c>
      <c r="AU106" s="47"/>
      <c r="AV106" s="47">
        <f>AT106+AU106</f>
        <v>41.138832825717174</v>
      </c>
      <c r="AW106" s="47">
        <f>AW107*AW108/1000</f>
        <v>38.959173330467301</v>
      </c>
      <c r="AX106" s="47"/>
      <c r="AY106" s="47">
        <f>AW106+AX106</f>
        <v>38.959173330467301</v>
      </c>
      <c r="AZ106" s="47">
        <f>AZ107*AZ108/1000</f>
        <v>41.258265774467311</v>
      </c>
      <c r="BA106" s="47"/>
      <c r="BB106" s="47">
        <f>AZ106+BA106</f>
        <v>41.258265774467311</v>
      </c>
      <c r="BC106" s="47">
        <f t="shared" ref="BC106:BE107" si="304">AT106+AW106+AZ106</f>
        <v>121.35627193065179</v>
      </c>
      <c r="BD106" s="47">
        <f t="shared" si="304"/>
        <v>0</v>
      </c>
      <c r="BE106" s="47">
        <f t="shared" si="304"/>
        <v>121.35627193065179</v>
      </c>
      <c r="BF106" s="47">
        <f t="shared" ref="BF106:BH107" si="305">AN106+BC106</f>
        <v>233.07501248313164</v>
      </c>
      <c r="BG106" s="47">
        <f t="shared" si="305"/>
        <v>0</v>
      </c>
      <c r="BH106" s="47">
        <f t="shared" si="305"/>
        <v>233.07501248313164</v>
      </c>
      <c r="BI106" s="47">
        <f t="shared" ref="BI106:BK107" si="306">AQ106+BC106</f>
        <v>416.26459096570477</v>
      </c>
      <c r="BJ106" s="47">
        <f t="shared" si="306"/>
        <v>0</v>
      </c>
      <c r="BK106" s="47">
        <f t="shared" si="306"/>
        <v>416.26459096570477</v>
      </c>
      <c r="BL106" s="47">
        <f>BL107*BL108/1000</f>
        <v>0</v>
      </c>
      <c r="BM106" s="47"/>
      <c r="BN106" s="47">
        <f>BL106+BM106</f>
        <v>0</v>
      </c>
      <c r="BO106" s="41">
        <f t="shared" si="229"/>
        <v>-39.907850829514054</v>
      </c>
      <c r="BP106" s="47">
        <f t="shared" si="173"/>
        <v>-130.27432001696027</v>
      </c>
      <c r="BQ106" s="48"/>
    </row>
    <row r="107" spans="1:69" s="43" customFormat="1" ht="12.75" hidden="1" outlineLevel="5" x14ac:dyDescent="0.2">
      <c r="A107" s="50"/>
      <c r="B107" s="51" t="s">
        <v>51</v>
      </c>
      <c r="C107" s="52" t="s">
        <v>58</v>
      </c>
      <c r="D107" s="53">
        <f>'[3]Материалы для СЖБ'!O4318</f>
        <v>736.38713840382411</v>
      </c>
      <c r="E107" s="53"/>
      <c r="F107" s="53">
        <f>D107+E107</f>
        <v>736.38713840382411</v>
      </c>
      <c r="G107" s="53">
        <f>'[3]Материалы для СЖБ'!R4318</f>
        <v>604.76612672404337</v>
      </c>
      <c r="H107" s="53"/>
      <c r="I107" s="53">
        <f>G107+H107</f>
        <v>604.76612672404337</v>
      </c>
      <c r="J107" s="53">
        <f>'[3]Материалы для СЖБ'!U4318</f>
        <v>768.51791858227045</v>
      </c>
      <c r="K107" s="53"/>
      <c r="L107" s="53">
        <f>J107+K107</f>
        <v>768.51791858227045</v>
      </c>
      <c r="M107" s="53">
        <f t="shared" si="299"/>
        <v>2109.6711837101379</v>
      </c>
      <c r="N107" s="53">
        <f t="shared" si="299"/>
        <v>0</v>
      </c>
      <c r="O107" s="53">
        <f t="shared" si="299"/>
        <v>2109.6711837101379</v>
      </c>
      <c r="P107" s="53">
        <f>'[3]Материалы для СЖБ'!AA4318</f>
        <v>692.76612672404337</v>
      </c>
      <c r="Q107" s="53"/>
      <c r="R107" s="53">
        <f>P107+Q107</f>
        <v>692.76612672404337</v>
      </c>
      <c r="S107" s="53">
        <f>'[3]Материалы для СЖБ'!AD4318</f>
        <v>711.76254300758944</v>
      </c>
      <c r="T107" s="53"/>
      <c r="U107" s="53">
        <f>S107+T107</f>
        <v>711.76254300758944</v>
      </c>
      <c r="V107" s="53">
        <f>'[3]Материалы для СЖБ'!AG4318</f>
        <v>773.92548323950609</v>
      </c>
      <c r="W107" s="53"/>
      <c r="X107" s="53">
        <f>V107+W107</f>
        <v>773.92548323950609</v>
      </c>
      <c r="Y107" s="53">
        <f t="shared" si="300"/>
        <v>2178.4541529711387</v>
      </c>
      <c r="Z107" s="53">
        <f t="shared" si="300"/>
        <v>0</v>
      </c>
      <c r="AA107" s="53">
        <f t="shared" si="300"/>
        <v>2178.4541529711387</v>
      </c>
      <c r="AB107" s="53">
        <f t="shared" si="301"/>
        <v>4288.1253366812762</v>
      </c>
      <c r="AC107" s="53">
        <f t="shared" si="301"/>
        <v>0</v>
      </c>
      <c r="AD107" s="53">
        <f t="shared" si="301"/>
        <v>4288.1253366812762</v>
      </c>
      <c r="AE107" s="53">
        <f>'[3]Материалы для СЖБ'!AP4318</f>
        <v>866.60759461669647</v>
      </c>
      <c r="AF107" s="53"/>
      <c r="AG107" s="53">
        <f>AE107+AF107</f>
        <v>866.60759461669647</v>
      </c>
      <c r="AH107" s="53">
        <f>'[3]Материалы для СЖБ'!AS4318</f>
        <v>923.15176566074615</v>
      </c>
      <c r="AI107" s="53"/>
      <c r="AJ107" s="53">
        <f>AH107+AI107</f>
        <v>923.15176566074615</v>
      </c>
      <c r="AK107" s="53">
        <f>'[3]Материалы для СЖБ'!AV4318</f>
        <v>794.52795298834201</v>
      </c>
      <c r="AL107" s="53"/>
      <c r="AM107" s="53">
        <f>AK107+AL107</f>
        <v>794.52795298834201</v>
      </c>
      <c r="AN107" s="53">
        <f t="shared" si="302"/>
        <v>2584.2873132657846</v>
      </c>
      <c r="AO107" s="53">
        <f t="shared" si="302"/>
        <v>0</v>
      </c>
      <c r="AP107" s="53">
        <f t="shared" si="302"/>
        <v>2584.2873132657846</v>
      </c>
      <c r="AQ107" s="53">
        <f t="shared" si="303"/>
        <v>6872.4126499470603</v>
      </c>
      <c r="AR107" s="53">
        <f t="shared" si="303"/>
        <v>0</v>
      </c>
      <c r="AS107" s="53">
        <f t="shared" si="303"/>
        <v>6872.4126499470603</v>
      </c>
      <c r="AT107" s="53">
        <f>'[3]Материалы для СЖБ'!BE4318</f>
        <v>951.6269448465689</v>
      </c>
      <c r="AU107" s="53"/>
      <c r="AV107" s="53">
        <f>AT107+AU107</f>
        <v>951.6269448465689</v>
      </c>
      <c r="AW107" s="53">
        <f>'[3]Материалы для СЖБ'!BH4318</f>
        <v>901.20687787340523</v>
      </c>
      <c r="AX107" s="53"/>
      <c r="AY107" s="53">
        <f>AW107+AX107</f>
        <v>901.20687787340523</v>
      </c>
      <c r="AZ107" s="53">
        <f>'[3]Материалы для СЖБ'!BK4318</f>
        <v>954.38967787340539</v>
      </c>
      <c r="BA107" s="53"/>
      <c r="BB107" s="53">
        <f>AZ107+BA107</f>
        <v>954.38967787340539</v>
      </c>
      <c r="BC107" s="53">
        <f t="shared" si="304"/>
        <v>2807.2235005933799</v>
      </c>
      <c r="BD107" s="53">
        <f t="shared" si="304"/>
        <v>0</v>
      </c>
      <c r="BE107" s="53">
        <f t="shared" si="304"/>
        <v>2807.2235005933799</v>
      </c>
      <c r="BF107" s="53">
        <f t="shared" si="305"/>
        <v>5391.510813859164</v>
      </c>
      <c r="BG107" s="53">
        <f t="shared" si="305"/>
        <v>0</v>
      </c>
      <c r="BH107" s="53">
        <f t="shared" si="305"/>
        <v>5391.510813859164</v>
      </c>
      <c r="BI107" s="53">
        <f t="shared" si="306"/>
        <v>9679.6361505404402</v>
      </c>
      <c r="BJ107" s="53">
        <f t="shared" si="306"/>
        <v>0</v>
      </c>
      <c r="BK107" s="53">
        <f t="shared" si="306"/>
        <v>9679.6361505404402</v>
      </c>
      <c r="BL107" s="53"/>
      <c r="BM107" s="53"/>
      <c r="BN107" s="53">
        <f>BL107+BM107</f>
        <v>0</v>
      </c>
      <c r="BO107" s="41">
        <f t="shared" si="229"/>
        <v>-923.15176566074615</v>
      </c>
      <c r="BP107" s="53">
        <f t="shared" si="173"/>
        <v>-125.36228805703327</v>
      </c>
      <c r="BQ107" s="54"/>
    </row>
    <row r="108" spans="1:69" s="43" customFormat="1" ht="12.75" hidden="1" outlineLevel="5" x14ac:dyDescent="0.2">
      <c r="A108" s="50"/>
      <c r="B108" s="55" t="s">
        <v>53</v>
      </c>
      <c r="C108" s="56" t="s">
        <v>59</v>
      </c>
      <c r="D108" s="53">
        <f>[3]ЦЕНЫ!E188</f>
        <v>41.6</v>
      </c>
      <c r="E108" s="53"/>
      <c r="F108" s="53">
        <f>IF(F107=0,,F106/F107*1000)</f>
        <v>41.6</v>
      </c>
      <c r="G108" s="53">
        <f>[3]ЦЕНЫ!F188</f>
        <v>41.6</v>
      </c>
      <c r="H108" s="53"/>
      <c r="I108" s="53">
        <f>IF(I107=0,,I106/I107*1000)</f>
        <v>41.6</v>
      </c>
      <c r="J108" s="53">
        <f>[3]ЦЕНЫ!G188</f>
        <v>43.23</v>
      </c>
      <c r="K108" s="53"/>
      <c r="L108" s="53">
        <f>IF(L107=0,,L106/L107*1000)</f>
        <v>43.23</v>
      </c>
      <c r="M108" s="53">
        <f>IF(M107=0,,M106/M107*1000)</f>
        <v>42.193781730992825</v>
      </c>
      <c r="N108" s="53">
        <f>IF(N107=0,,N106/N107*1000)</f>
        <v>0</v>
      </c>
      <c r="O108" s="53">
        <f>IF(O107=0,,O106/O107*1000)</f>
        <v>42.193781730992825</v>
      </c>
      <c r="P108" s="53">
        <f>[3]ЦЕНЫ!H188</f>
        <v>43.23</v>
      </c>
      <c r="Q108" s="53"/>
      <c r="R108" s="53">
        <f>IF(R107=0,,R106/R107*1000)</f>
        <v>43.23</v>
      </c>
      <c r="S108" s="53">
        <f>[3]ЦЕНЫ!I188</f>
        <v>43.23</v>
      </c>
      <c r="T108" s="53"/>
      <c r="U108" s="53">
        <f>IF(U107=0,,U106/U107*1000)</f>
        <v>43.23</v>
      </c>
      <c r="V108" s="53">
        <f>[3]ЦЕНЫ!J188</f>
        <v>43.23</v>
      </c>
      <c r="W108" s="53"/>
      <c r="X108" s="53">
        <f t="shared" ref="X108:AD108" si="307">IF(X107=0,,X106/X107*1000)</f>
        <v>43.230000000000004</v>
      </c>
      <c r="Y108" s="53">
        <f t="shared" si="307"/>
        <v>43.230000000000004</v>
      </c>
      <c r="Z108" s="53">
        <f t="shared" si="307"/>
        <v>0</v>
      </c>
      <c r="AA108" s="53">
        <f t="shared" si="307"/>
        <v>43.230000000000004</v>
      </c>
      <c r="AB108" s="53">
        <f t="shared" si="307"/>
        <v>42.720201509862974</v>
      </c>
      <c r="AC108" s="53">
        <f t="shared" si="307"/>
        <v>0</v>
      </c>
      <c r="AD108" s="53">
        <f t="shared" si="307"/>
        <v>42.720201509862974</v>
      </c>
      <c r="AE108" s="53">
        <f>[3]ЦЕНЫ!K188</f>
        <v>43.23</v>
      </c>
      <c r="AF108" s="53"/>
      <c r="AG108" s="53">
        <f>IF(AG107=0,,AG106/AG107*1000)</f>
        <v>43.22999999999999</v>
      </c>
      <c r="AH108" s="53">
        <f>[3]ЦЕНЫ!L188</f>
        <v>43.23</v>
      </c>
      <c r="AI108" s="53"/>
      <c r="AJ108" s="53">
        <f>IF(AJ107=0,,AJ106/AJ107*1000)</f>
        <v>43.23</v>
      </c>
      <c r="AK108" s="53">
        <f>[3]ЦЕНЫ!M188</f>
        <v>43.23</v>
      </c>
      <c r="AL108" s="53"/>
      <c r="AM108" s="53">
        <f t="shared" ref="AM108:AS108" si="308">IF(AM107=0,,AM106/AM107*1000)</f>
        <v>43.23</v>
      </c>
      <c r="AN108" s="53">
        <f t="shared" si="308"/>
        <v>43.23</v>
      </c>
      <c r="AO108" s="53">
        <f t="shared" si="308"/>
        <v>0</v>
      </c>
      <c r="AP108" s="53">
        <f t="shared" si="308"/>
        <v>43.23</v>
      </c>
      <c r="AQ108" s="53">
        <f t="shared" si="308"/>
        <v>42.911905040702813</v>
      </c>
      <c r="AR108" s="53">
        <f t="shared" si="308"/>
        <v>0</v>
      </c>
      <c r="AS108" s="53">
        <f t="shared" si="308"/>
        <v>42.911905040702813</v>
      </c>
      <c r="AT108" s="53">
        <f>[3]ЦЕНЫ!N188</f>
        <v>43.23</v>
      </c>
      <c r="AU108" s="53"/>
      <c r="AV108" s="53">
        <f>IF(AV107=0,,AV106/AV107*1000)</f>
        <v>43.23</v>
      </c>
      <c r="AW108" s="53">
        <f>[3]ЦЕНЫ!O188</f>
        <v>43.23</v>
      </c>
      <c r="AX108" s="53"/>
      <c r="AY108" s="53">
        <f>IF(AY107=0,,AY106/AY107*1000)</f>
        <v>43.22999999999999</v>
      </c>
      <c r="AZ108" s="53">
        <f>[3]ЦЕНЫ!P188</f>
        <v>43.23</v>
      </c>
      <c r="BA108" s="53"/>
      <c r="BB108" s="53">
        <f t="shared" ref="BB108:BK108" si="309">IF(BB107=0,,BB106/BB107*1000)</f>
        <v>43.23</v>
      </c>
      <c r="BC108" s="53">
        <f t="shared" si="309"/>
        <v>43.22999999999999</v>
      </c>
      <c r="BD108" s="53">
        <f t="shared" si="309"/>
        <v>0</v>
      </c>
      <c r="BE108" s="53">
        <f t="shared" si="309"/>
        <v>43.22999999999999</v>
      </c>
      <c r="BF108" s="53">
        <f t="shared" si="309"/>
        <v>43.23</v>
      </c>
      <c r="BG108" s="53">
        <f t="shared" si="309"/>
        <v>0</v>
      </c>
      <c r="BH108" s="53">
        <f t="shared" si="309"/>
        <v>43.23</v>
      </c>
      <c r="BI108" s="53">
        <f t="shared" si="309"/>
        <v>43.004156818690298</v>
      </c>
      <c r="BJ108" s="53">
        <f t="shared" si="309"/>
        <v>0</v>
      </c>
      <c r="BK108" s="53">
        <f t="shared" si="309"/>
        <v>43.004156818690298</v>
      </c>
      <c r="BL108" s="53"/>
      <c r="BM108" s="53"/>
      <c r="BN108" s="53">
        <f>IF(BN107=0,,BN106/BN107*1000)</f>
        <v>0</v>
      </c>
      <c r="BO108" s="41">
        <f t="shared" si="229"/>
        <v>-43.23</v>
      </c>
      <c r="BP108" s="53">
        <f t="shared" si="173"/>
        <v>-103.91826923076921</v>
      </c>
      <c r="BQ108" s="54"/>
    </row>
    <row r="109" spans="1:69" s="49" customFormat="1" ht="12.75" hidden="1" outlineLevel="4" x14ac:dyDescent="0.2">
      <c r="A109" s="44"/>
      <c r="B109" s="59" t="s">
        <v>99</v>
      </c>
      <c r="C109" s="46" t="s">
        <v>44</v>
      </c>
      <c r="D109" s="47">
        <f>D110*D111/1000</f>
        <v>0</v>
      </c>
      <c r="E109" s="47"/>
      <c r="F109" s="47">
        <f>D109+E109</f>
        <v>0</v>
      </c>
      <c r="G109" s="47">
        <f>G110*G111/1000</f>
        <v>0</v>
      </c>
      <c r="H109" s="47"/>
      <c r="I109" s="47">
        <f>G109+H109</f>
        <v>0</v>
      </c>
      <c r="J109" s="47">
        <f>J110*J111/1000</f>
        <v>0</v>
      </c>
      <c r="K109" s="47"/>
      <c r="L109" s="47">
        <f>J109+K109</f>
        <v>0</v>
      </c>
      <c r="M109" s="47">
        <f t="shared" ref="M109:O110" si="310">D109+G109+J109</f>
        <v>0</v>
      </c>
      <c r="N109" s="47">
        <f t="shared" si="310"/>
        <v>0</v>
      </c>
      <c r="O109" s="47">
        <f t="shared" si="310"/>
        <v>0</v>
      </c>
      <c r="P109" s="47">
        <f>P110*P111/1000</f>
        <v>0</v>
      </c>
      <c r="Q109" s="47"/>
      <c r="R109" s="47">
        <f>P109+Q109</f>
        <v>0</v>
      </c>
      <c r="S109" s="47">
        <f>S110*S111/1000</f>
        <v>0</v>
      </c>
      <c r="T109" s="47"/>
      <c r="U109" s="47">
        <f>S109+T109</f>
        <v>0</v>
      </c>
      <c r="V109" s="47">
        <f>V110*V111/1000</f>
        <v>0</v>
      </c>
      <c r="W109" s="47"/>
      <c r="X109" s="47">
        <f>V109+W109</f>
        <v>0</v>
      </c>
      <c r="Y109" s="47">
        <f t="shared" ref="Y109:AA110" si="311">P109+S109+V109</f>
        <v>0</v>
      </c>
      <c r="Z109" s="47">
        <f t="shared" si="311"/>
        <v>0</v>
      </c>
      <c r="AA109" s="47">
        <f t="shared" si="311"/>
        <v>0</v>
      </c>
      <c r="AB109" s="47">
        <f t="shared" ref="AB109:AD110" si="312">M109+Y109</f>
        <v>0</v>
      </c>
      <c r="AC109" s="47">
        <f t="shared" si="312"/>
        <v>0</v>
      </c>
      <c r="AD109" s="47">
        <f t="shared" si="312"/>
        <v>0</v>
      </c>
      <c r="AE109" s="47">
        <f>AE110*AE111/1000</f>
        <v>0</v>
      </c>
      <c r="AF109" s="47"/>
      <c r="AG109" s="47">
        <f>AE109+AF109</f>
        <v>0</v>
      </c>
      <c r="AH109" s="47">
        <f>AH110*AH111/1000</f>
        <v>0</v>
      </c>
      <c r="AI109" s="47"/>
      <c r="AJ109" s="47">
        <f>AH109+AI109</f>
        <v>0</v>
      </c>
      <c r="AK109" s="47">
        <f>AK110*AK111/1000</f>
        <v>0</v>
      </c>
      <c r="AL109" s="47"/>
      <c r="AM109" s="47">
        <f>AK109+AL109</f>
        <v>0</v>
      </c>
      <c r="AN109" s="47">
        <f t="shared" ref="AN109:AP110" si="313">AE109+AH109+AK109</f>
        <v>0</v>
      </c>
      <c r="AO109" s="47">
        <f t="shared" si="313"/>
        <v>0</v>
      </c>
      <c r="AP109" s="47">
        <f t="shared" si="313"/>
        <v>0</v>
      </c>
      <c r="AQ109" s="47">
        <f t="shared" ref="AQ109:AS110" si="314">AB109+AN109</f>
        <v>0</v>
      </c>
      <c r="AR109" s="47">
        <f t="shared" si="314"/>
        <v>0</v>
      </c>
      <c r="AS109" s="47">
        <f t="shared" si="314"/>
        <v>0</v>
      </c>
      <c r="AT109" s="47">
        <f>AT110*AT111/1000</f>
        <v>0</v>
      </c>
      <c r="AU109" s="47"/>
      <c r="AV109" s="47">
        <f>AT109+AU109</f>
        <v>0</v>
      </c>
      <c r="AW109" s="47">
        <f>AW110*AW111/1000</f>
        <v>0</v>
      </c>
      <c r="AX109" s="47"/>
      <c r="AY109" s="47">
        <f>AW109+AX109</f>
        <v>0</v>
      </c>
      <c r="AZ109" s="47">
        <f>AZ110*AZ111/1000</f>
        <v>0</v>
      </c>
      <c r="BA109" s="47"/>
      <c r="BB109" s="47">
        <f>AZ109+BA109</f>
        <v>0</v>
      </c>
      <c r="BC109" s="47">
        <f t="shared" ref="BC109:BE110" si="315">AT109+AW109+AZ109</f>
        <v>0</v>
      </c>
      <c r="BD109" s="47">
        <f t="shared" si="315"/>
        <v>0</v>
      </c>
      <c r="BE109" s="47">
        <f t="shared" si="315"/>
        <v>0</v>
      </c>
      <c r="BF109" s="47">
        <f t="shared" ref="BF109:BH110" si="316">AN109+BC109</f>
        <v>0</v>
      </c>
      <c r="BG109" s="47">
        <f t="shared" si="316"/>
        <v>0</v>
      </c>
      <c r="BH109" s="47">
        <f t="shared" si="316"/>
        <v>0</v>
      </c>
      <c r="BI109" s="47">
        <f t="shared" ref="BI109:BK110" si="317">AQ109+BC109</f>
        <v>0</v>
      </c>
      <c r="BJ109" s="47">
        <f t="shared" si="317"/>
        <v>0</v>
      </c>
      <c r="BK109" s="47">
        <f t="shared" si="317"/>
        <v>0</v>
      </c>
      <c r="BL109" s="47">
        <f>BL110*BL111/1000</f>
        <v>0</v>
      </c>
      <c r="BM109" s="47"/>
      <c r="BN109" s="47">
        <f>BL109+BM109</f>
        <v>0</v>
      </c>
      <c r="BO109" s="41">
        <f t="shared" si="229"/>
        <v>0</v>
      </c>
      <c r="BP109" s="47">
        <f t="shared" si="173"/>
        <v>0</v>
      </c>
      <c r="BQ109" s="48"/>
    </row>
    <row r="110" spans="1:69" s="43" customFormat="1" ht="12.75" hidden="1" outlineLevel="5" x14ac:dyDescent="0.2">
      <c r="A110" s="50"/>
      <c r="B110" s="51" t="s">
        <v>51</v>
      </c>
      <c r="C110" s="52" t="s">
        <v>58</v>
      </c>
      <c r="D110" s="53"/>
      <c r="E110" s="53"/>
      <c r="F110" s="53">
        <f>D110+E110</f>
        <v>0</v>
      </c>
      <c r="G110" s="53"/>
      <c r="H110" s="53"/>
      <c r="I110" s="53">
        <f>G110+H110</f>
        <v>0</v>
      </c>
      <c r="J110" s="53"/>
      <c r="K110" s="53"/>
      <c r="L110" s="53">
        <f>J110+K110</f>
        <v>0</v>
      </c>
      <c r="M110" s="53">
        <f t="shared" si="310"/>
        <v>0</v>
      </c>
      <c r="N110" s="53">
        <f t="shared" si="310"/>
        <v>0</v>
      </c>
      <c r="O110" s="53">
        <f t="shared" si="310"/>
        <v>0</v>
      </c>
      <c r="P110" s="53"/>
      <c r="Q110" s="53"/>
      <c r="R110" s="53">
        <f>P110+Q110</f>
        <v>0</v>
      </c>
      <c r="S110" s="53"/>
      <c r="T110" s="53"/>
      <c r="U110" s="53">
        <f>S110+T110</f>
        <v>0</v>
      </c>
      <c r="V110" s="53"/>
      <c r="W110" s="53"/>
      <c r="X110" s="53">
        <f>V110+W110</f>
        <v>0</v>
      </c>
      <c r="Y110" s="53">
        <f t="shared" si="311"/>
        <v>0</v>
      </c>
      <c r="Z110" s="53">
        <f t="shared" si="311"/>
        <v>0</v>
      </c>
      <c r="AA110" s="53">
        <f t="shared" si="311"/>
        <v>0</v>
      </c>
      <c r="AB110" s="53">
        <f t="shared" si="312"/>
        <v>0</v>
      </c>
      <c r="AC110" s="53">
        <f t="shared" si="312"/>
        <v>0</v>
      </c>
      <c r="AD110" s="53">
        <f t="shared" si="312"/>
        <v>0</v>
      </c>
      <c r="AE110" s="53"/>
      <c r="AF110" s="53"/>
      <c r="AG110" s="53">
        <f>AE110+AF110</f>
        <v>0</v>
      </c>
      <c r="AH110" s="53"/>
      <c r="AI110" s="53"/>
      <c r="AJ110" s="53">
        <f>AH110+AI110</f>
        <v>0</v>
      </c>
      <c r="AK110" s="53"/>
      <c r="AL110" s="53"/>
      <c r="AM110" s="53">
        <f>AK110+AL110</f>
        <v>0</v>
      </c>
      <c r="AN110" s="53">
        <f t="shared" si="313"/>
        <v>0</v>
      </c>
      <c r="AO110" s="53">
        <f t="shared" si="313"/>
        <v>0</v>
      </c>
      <c r="AP110" s="53">
        <f t="shared" si="313"/>
        <v>0</v>
      </c>
      <c r="AQ110" s="53">
        <f t="shared" si="314"/>
        <v>0</v>
      </c>
      <c r="AR110" s="53">
        <f t="shared" si="314"/>
        <v>0</v>
      </c>
      <c r="AS110" s="53">
        <f t="shared" si="314"/>
        <v>0</v>
      </c>
      <c r="AT110" s="53"/>
      <c r="AU110" s="53"/>
      <c r="AV110" s="53">
        <f>AT110+AU110</f>
        <v>0</v>
      </c>
      <c r="AW110" s="53"/>
      <c r="AX110" s="53"/>
      <c r="AY110" s="53">
        <f>AW110+AX110</f>
        <v>0</v>
      </c>
      <c r="AZ110" s="53"/>
      <c r="BA110" s="53"/>
      <c r="BB110" s="53">
        <f>AZ110+BA110</f>
        <v>0</v>
      </c>
      <c r="BC110" s="53">
        <f t="shared" si="315"/>
        <v>0</v>
      </c>
      <c r="BD110" s="53">
        <f t="shared" si="315"/>
        <v>0</v>
      </c>
      <c r="BE110" s="53">
        <f t="shared" si="315"/>
        <v>0</v>
      </c>
      <c r="BF110" s="53">
        <f t="shared" si="316"/>
        <v>0</v>
      </c>
      <c r="BG110" s="53">
        <f t="shared" si="316"/>
        <v>0</v>
      </c>
      <c r="BH110" s="53">
        <f t="shared" si="316"/>
        <v>0</v>
      </c>
      <c r="BI110" s="53">
        <f t="shared" si="317"/>
        <v>0</v>
      </c>
      <c r="BJ110" s="53">
        <f t="shared" si="317"/>
        <v>0</v>
      </c>
      <c r="BK110" s="53">
        <f t="shared" si="317"/>
        <v>0</v>
      </c>
      <c r="BL110" s="53"/>
      <c r="BM110" s="53"/>
      <c r="BN110" s="53">
        <f>BL110+BM110</f>
        <v>0</v>
      </c>
      <c r="BO110" s="41">
        <f t="shared" si="229"/>
        <v>0</v>
      </c>
      <c r="BP110" s="53">
        <f t="shared" si="173"/>
        <v>0</v>
      </c>
      <c r="BQ110" s="54"/>
    </row>
    <row r="111" spans="1:69" s="43" customFormat="1" ht="12.75" hidden="1" outlineLevel="5" x14ac:dyDescent="0.2">
      <c r="A111" s="50"/>
      <c r="B111" s="55" t="s">
        <v>53</v>
      </c>
      <c r="C111" s="56" t="s">
        <v>59</v>
      </c>
      <c r="D111" s="53">
        <f>[3]ЦЕНЫ!E189</f>
        <v>91.949152542372886</v>
      </c>
      <c r="E111" s="53"/>
      <c r="F111" s="53">
        <f>IF(F110=0,,F109/F110*1000)</f>
        <v>0</v>
      </c>
      <c r="G111" s="53">
        <f>[3]ЦЕНЫ!F189</f>
        <v>91.949152542372886</v>
      </c>
      <c r="H111" s="53"/>
      <c r="I111" s="53">
        <f>IF(I110=0,,I109/I110*1000)</f>
        <v>0</v>
      </c>
      <c r="J111" s="53">
        <f>[3]ЦЕНЫ!G189</f>
        <v>91.949152542372886</v>
      </c>
      <c r="K111" s="53"/>
      <c r="L111" s="53">
        <f>IF(L110=0,,L109/L110*1000)</f>
        <v>0</v>
      </c>
      <c r="M111" s="53">
        <f>IF(M110=0,,M109/M110*1000)</f>
        <v>0</v>
      </c>
      <c r="N111" s="53">
        <f>IF(N110=0,,N109/N110*1000)</f>
        <v>0</v>
      </c>
      <c r="O111" s="53">
        <f>IF(O110=0,,O109/O110*1000)</f>
        <v>0</v>
      </c>
      <c r="P111" s="53">
        <f>[3]ЦЕНЫ!H189</f>
        <v>91.949152542372886</v>
      </c>
      <c r="Q111" s="53"/>
      <c r="R111" s="53">
        <f>IF(R110=0,,R109/R110*1000)</f>
        <v>0</v>
      </c>
      <c r="S111" s="53">
        <f>[3]ЦЕНЫ!I189</f>
        <v>91.949152542372886</v>
      </c>
      <c r="T111" s="53"/>
      <c r="U111" s="53">
        <f>IF(U110=0,,U109/U110*1000)</f>
        <v>0</v>
      </c>
      <c r="V111" s="53">
        <f>[3]ЦЕНЫ!J189</f>
        <v>91.949152542372886</v>
      </c>
      <c r="W111" s="53"/>
      <c r="X111" s="53">
        <f t="shared" ref="X111:AD111" si="318">IF(X110=0,,X109/X110*1000)</f>
        <v>0</v>
      </c>
      <c r="Y111" s="53">
        <f t="shared" si="318"/>
        <v>0</v>
      </c>
      <c r="Z111" s="53">
        <f t="shared" si="318"/>
        <v>0</v>
      </c>
      <c r="AA111" s="53">
        <f t="shared" si="318"/>
        <v>0</v>
      </c>
      <c r="AB111" s="53">
        <f t="shared" si="318"/>
        <v>0</v>
      </c>
      <c r="AC111" s="53">
        <f t="shared" si="318"/>
        <v>0</v>
      </c>
      <c r="AD111" s="53">
        <f t="shared" si="318"/>
        <v>0</v>
      </c>
      <c r="AE111" s="53">
        <f>[3]ЦЕНЫ!K189</f>
        <v>91.949152542372886</v>
      </c>
      <c r="AF111" s="53"/>
      <c r="AG111" s="53">
        <f>IF(AG110=0,,AG109/AG110*1000)</f>
        <v>0</v>
      </c>
      <c r="AH111" s="53">
        <f>[3]ЦЕНЫ!L189</f>
        <v>91.949152542372886</v>
      </c>
      <c r="AI111" s="53"/>
      <c r="AJ111" s="53">
        <f>IF(AJ110=0,,AJ109/AJ110*1000)</f>
        <v>0</v>
      </c>
      <c r="AK111" s="53">
        <f>[3]ЦЕНЫ!M189</f>
        <v>91.949152542372886</v>
      </c>
      <c r="AL111" s="53"/>
      <c r="AM111" s="53">
        <f t="shared" ref="AM111:AS111" si="319">IF(AM110=0,,AM109/AM110*1000)</f>
        <v>0</v>
      </c>
      <c r="AN111" s="53">
        <f t="shared" si="319"/>
        <v>0</v>
      </c>
      <c r="AO111" s="53">
        <f t="shared" si="319"/>
        <v>0</v>
      </c>
      <c r="AP111" s="53">
        <f t="shared" si="319"/>
        <v>0</v>
      </c>
      <c r="AQ111" s="53">
        <f t="shared" si="319"/>
        <v>0</v>
      </c>
      <c r="AR111" s="53">
        <f t="shared" si="319"/>
        <v>0</v>
      </c>
      <c r="AS111" s="53">
        <f t="shared" si="319"/>
        <v>0</v>
      </c>
      <c r="AT111" s="53">
        <f>[3]ЦЕНЫ!N189</f>
        <v>91.949152542372886</v>
      </c>
      <c r="AU111" s="53"/>
      <c r="AV111" s="53">
        <f>IF(AV110=0,,AV109/AV110*1000)</f>
        <v>0</v>
      </c>
      <c r="AW111" s="53">
        <f>[3]ЦЕНЫ!O189</f>
        <v>91.949152542372886</v>
      </c>
      <c r="AX111" s="53"/>
      <c r="AY111" s="53">
        <f>IF(AY110=0,,AY109/AY110*1000)</f>
        <v>0</v>
      </c>
      <c r="AZ111" s="53">
        <f>[3]ЦЕНЫ!P189</f>
        <v>91.949152542372886</v>
      </c>
      <c r="BA111" s="53"/>
      <c r="BB111" s="53">
        <f t="shared" ref="BB111:BK111" si="320">IF(BB110=0,,BB109/BB110*1000)</f>
        <v>0</v>
      </c>
      <c r="BC111" s="53">
        <f t="shared" si="320"/>
        <v>0</v>
      </c>
      <c r="BD111" s="53">
        <f t="shared" si="320"/>
        <v>0</v>
      </c>
      <c r="BE111" s="53">
        <f t="shared" si="320"/>
        <v>0</v>
      </c>
      <c r="BF111" s="53">
        <f t="shared" si="320"/>
        <v>0</v>
      </c>
      <c r="BG111" s="53">
        <f t="shared" si="320"/>
        <v>0</v>
      </c>
      <c r="BH111" s="53">
        <f t="shared" si="320"/>
        <v>0</v>
      </c>
      <c r="BI111" s="53">
        <f t="shared" si="320"/>
        <v>0</v>
      </c>
      <c r="BJ111" s="53">
        <f t="shared" si="320"/>
        <v>0</v>
      </c>
      <c r="BK111" s="53">
        <f t="shared" si="320"/>
        <v>0</v>
      </c>
      <c r="BL111" s="53"/>
      <c r="BM111" s="53"/>
      <c r="BN111" s="53">
        <f>IF(BN110=0,,BN109/BN110*1000)</f>
        <v>0</v>
      </c>
      <c r="BO111" s="41">
        <f t="shared" si="229"/>
        <v>0</v>
      </c>
      <c r="BP111" s="53">
        <f t="shared" si="173"/>
        <v>0</v>
      </c>
      <c r="BQ111" s="54"/>
    </row>
    <row r="112" spans="1:69" s="49" customFormat="1" ht="12.75" hidden="1" outlineLevel="4" x14ac:dyDescent="0.2">
      <c r="A112" s="44"/>
      <c r="B112" s="59" t="s">
        <v>100</v>
      </c>
      <c r="C112" s="46" t="s">
        <v>44</v>
      </c>
      <c r="D112" s="47">
        <f>D113*D114/1000</f>
        <v>0</v>
      </c>
      <c r="E112" s="47"/>
      <c r="F112" s="47">
        <f>D112+E112</f>
        <v>0</v>
      </c>
      <c r="G112" s="47">
        <f>G113*G114/1000</f>
        <v>0</v>
      </c>
      <c r="H112" s="47"/>
      <c r="I112" s="47">
        <f>G112+H112</f>
        <v>0</v>
      </c>
      <c r="J112" s="47">
        <f>J113*J114/1000</f>
        <v>0</v>
      </c>
      <c r="K112" s="47"/>
      <c r="L112" s="47">
        <f>J112+K112</f>
        <v>0</v>
      </c>
      <c r="M112" s="47">
        <f t="shared" ref="M112:O113" si="321">D112+G112+J112</f>
        <v>0</v>
      </c>
      <c r="N112" s="47">
        <f t="shared" si="321"/>
        <v>0</v>
      </c>
      <c r="O112" s="47">
        <f t="shared" si="321"/>
        <v>0</v>
      </c>
      <c r="P112" s="47">
        <f>P113*P114/1000</f>
        <v>0</v>
      </c>
      <c r="Q112" s="47"/>
      <c r="R112" s="47">
        <f>P112+Q112</f>
        <v>0</v>
      </c>
      <c r="S112" s="47">
        <f>S113*S114/1000</f>
        <v>0</v>
      </c>
      <c r="T112" s="47"/>
      <c r="U112" s="47">
        <f>S112+T112</f>
        <v>0</v>
      </c>
      <c r="V112" s="47">
        <f>V113*V114/1000</f>
        <v>0</v>
      </c>
      <c r="W112" s="47"/>
      <c r="X112" s="47">
        <f>V112+W112</f>
        <v>0</v>
      </c>
      <c r="Y112" s="47">
        <f t="shared" ref="Y112:AA113" si="322">P112+S112+V112</f>
        <v>0</v>
      </c>
      <c r="Z112" s="47">
        <f t="shared" si="322"/>
        <v>0</v>
      </c>
      <c r="AA112" s="47">
        <f t="shared" si="322"/>
        <v>0</v>
      </c>
      <c r="AB112" s="47">
        <f t="shared" ref="AB112:AD113" si="323">M112+Y112</f>
        <v>0</v>
      </c>
      <c r="AC112" s="47">
        <f t="shared" si="323"/>
        <v>0</v>
      </c>
      <c r="AD112" s="47">
        <f t="shared" si="323"/>
        <v>0</v>
      </c>
      <c r="AE112" s="47">
        <f>AE113*AE114/1000</f>
        <v>0</v>
      </c>
      <c r="AF112" s="47"/>
      <c r="AG112" s="47">
        <f>AE112+AF112</f>
        <v>0</v>
      </c>
      <c r="AH112" s="47">
        <f>AH113*AH114/1000</f>
        <v>0</v>
      </c>
      <c r="AI112" s="47"/>
      <c r="AJ112" s="47">
        <f>AH112+AI112</f>
        <v>0</v>
      </c>
      <c r="AK112" s="47">
        <f>AK113*AK114/1000</f>
        <v>0</v>
      </c>
      <c r="AL112" s="47"/>
      <c r="AM112" s="47">
        <f>AK112+AL112</f>
        <v>0</v>
      </c>
      <c r="AN112" s="47">
        <f t="shared" ref="AN112:AP113" si="324">AE112+AH112+AK112</f>
        <v>0</v>
      </c>
      <c r="AO112" s="47">
        <f t="shared" si="324"/>
        <v>0</v>
      </c>
      <c r="AP112" s="47">
        <f t="shared" si="324"/>
        <v>0</v>
      </c>
      <c r="AQ112" s="47">
        <f t="shared" ref="AQ112:AS113" si="325">AB112+AN112</f>
        <v>0</v>
      </c>
      <c r="AR112" s="47">
        <f t="shared" si="325"/>
        <v>0</v>
      </c>
      <c r="AS112" s="47">
        <f t="shared" si="325"/>
        <v>0</v>
      </c>
      <c r="AT112" s="47">
        <f>AT113*AT114/1000</f>
        <v>0</v>
      </c>
      <c r="AU112" s="47"/>
      <c r="AV112" s="47">
        <f>AT112+AU112</f>
        <v>0</v>
      </c>
      <c r="AW112" s="47">
        <f>AW113*AW114/1000</f>
        <v>0</v>
      </c>
      <c r="AX112" s="47"/>
      <c r="AY112" s="47">
        <f>AW112+AX112</f>
        <v>0</v>
      </c>
      <c r="AZ112" s="47">
        <f>AZ113*AZ114/1000</f>
        <v>0</v>
      </c>
      <c r="BA112" s="47"/>
      <c r="BB112" s="47">
        <f>AZ112+BA112</f>
        <v>0</v>
      </c>
      <c r="BC112" s="47">
        <f t="shared" ref="BC112:BE113" si="326">AT112+AW112+AZ112</f>
        <v>0</v>
      </c>
      <c r="BD112" s="47">
        <f t="shared" si="326"/>
        <v>0</v>
      </c>
      <c r="BE112" s="47">
        <f t="shared" si="326"/>
        <v>0</v>
      </c>
      <c r="BF112" s="47">
        <f t="shared" ref="BF112:BH113" si="327">AN112+BC112</f>
        <v>0</v>
      </c>
      <c r="BG112" s="47">
        <f t="shared" si="327"/>
        <v>0</v>
      </c>
      <c r="BH112" s="47">
        <f t="shared" si="327"/>
        <v>0</v>
      </c>
      <c r="BI112" s="47">
        <f t="shared" ref="BI112:BK113" si="328">AQ112+BC112</f>
        <v>0</v>
      </c>
      <c r="BJ112" s="47">
        <f t="shared" si="328"/>
        <v>0</v>
      </c>
      <c r="BK112" s="47">
        <f t="shared" si="328"/>
        <v>0</v>
      </c>
      <c r="BL112" s="47">
        <f>BL113*BL114/1000</f>
        <v>0</v>
      </c>
      <c r="BM112" s="47"/>
      <c r="BN112" s="47">
        <f>BL112+BM112</f>
        <v>0</v>
      </c>
      <c r="BO112" s="41">
        <f t="shared" si="229"/>
        <v>0</v>
      </c>
      <c r="BP112" s="47">
        <f t="shared" si="173"/>
        <v>0</v>
      </c>
      <c r="BQ112" s="48"/>
    </row>
    <row r="113" spans="1:69" s="43" customFormat="1" ht="12.75" hidden="1" outlineLevel="5" x14ac:dyDescent="0.2">
      <c r="A113" s="50"/>
      <c r="B113" s="51" t="s">
        <v>51</v>
      </c>
      <c r="C113" s="52" t="s">
        <v>58</v>
      </c>
      <c r="D113" s="53"/>
      <c r="E113" s="53"/>
      <c r="F113" s="53">
        <f>D113+E113</f>
        <v>0</v>
      </c>
      <c r="G113" s="53"/>
      <c r="H113" s="53"/>
      <c r="I113" s="53">
        <f>G113+H113</f>
        <v>0</v>
      </c>
      <c r="J113" s="53"/>
      <c r="K113" s="53"/>
      <c r="L113" s="53">
        <f>J113+K113</f>
        <v>0</v>
      </c>
      <c r="M113" s="53">
        <f t="shared" si="321"/>
        <v>0</v>
      </c>
      <c r="N113" s="53">
        <f t="shared" si="321"/>
        <v>0</v>
      </c>
      <c r="O113" s="53">
        <f t="shared" si="321"/>
        <v>0</v>
      </c>
      <c r="P113" s="53"/>
      <c r="Q113" s="53"/>
      <c r="R113" s="53">
        <f>P113+Q113</f>
        <v>0</v>
      </c>
      <c r="S113" s="53"/>
      <c r="T113" s="53"/>
      <c r="U113" s="53">
        <f>S113+T113</f>
        <v>0</v>
      </c>
      <c r="V113" s="53"/>
      <c r="W113" s="53"/>
      <c r="X113" s="53">
        <f>V113+W113</f>
        <v>0</v>
      </c>
      <c r="Y113" s="53">
        <f t="shared" si="322"/>
        <v>0</v>
      </c>
      <c r="Z113" s="53">
        <f t="shared" si="322"/>
        <v>0</v>
      </c>
      <c r="AA113" s="53">
        <f t="shared" si="322"/>
        <v>0</v>
      </c>
      <c r="AB113" s="53">
        <f t="shared" si="323"/>
        <v>0</v>
      </c>
      <c r="AC113" s="53">
        <f t="shared" si="323"/>
        <v>0</v>
      </c>
      <c r="AD113" s="53">
        <f t="shared" si="323"/>
        <v>0</v>
      </c>
      <c r="AE113" s="53"/>
      <c r="AF113" s="53"/>
      <c r="AG113" s="53">
        <f>AE113+AF113</f>
        <v>0</v>
      </c>
      <c r="AH113" s="53"/>
      <c r="AI113" s="53"/>
      <c r="AJ113" s="53">
        <f>AH113+AI113</f>
        <v>0</v>
      </c>
      <c r="AK113" s="53"/>
      <c r="AL113" s="53"/>
      <c r="AM113" s="53">
        <f>AK113+AL113</f>
        <v>0</v>
      </c>
      <c r="AN113" s="53">
        <f t="shared" si="324"/>
        <v>0</v>
      </c>
      <c r="AO113" s="53">
        <f t="shared" si="324"/>
        <v>0</v>
      </c>
      <c r="AP113" s="53">
        <f t="shared" si="324"/>
        <v>0</v>
      </c>
      <c r="AQ113" s="53">
        <f t="shared" si="325"/>
        <v>0</v>
      </c>
      <c r="AR113" s="53">
        <f t="shared" si="325"/>
        <v>0</v>
      </c>
      <c r="AS113" s="53">
        <f t="shared" si="325"/>
        <v>0</v>
      </c>
      <c r="AT113" s="53"/>
      <c r="AU113" s="53"/>
      <c r="AV113" s="53">
        <f>AT113+AU113</f>
        <v>0</v>
      </c>
      <c r="AW113" s="53"/>
      <c r="AX113" s="53"/>
      <c r="AY113" s="53">
        <f>AW113+AX113</f>
        <v>0</v>
      </c>
      <c r="AZ113" s="53"/>
      <c r="BA113" s="53"/>
      <c r="BB113" s="53">
        <f>AZ113+BA113</f>
        <v>0</v>
      </c>
      <c r="BC113" s="53">
        <f t="shared" si="326"/>
        <v>0</v>
      </c>
      <c r="BD113" s="53">
        <f t="shared" si="326"/>
        <v>0</v>
      </c>
      <c r="BE113" s="53">
        <f t="shared" si="326"/>
        <v>0</v>
      </c>
      <c r="BF113" s="53">
        <f t="shared" si="327"/>
        <v>0</v>
      </c>
      <c r="BG113" s="53">
        <f t="shared" si="327"/>
        <v>0</v>
      </c>
      <c r="BH113" s="53">
        <f t="shared" si="327"/>
        <v>0</v>
      </c>
      <c r="BI113" s="53">
        <f t="shared" si="328"/>
        <v>0</v>
      </c>
      <c r="BJ113" s="53">
        <f t="shared" si="328"/>
        <v>0</v>
      </c>
      <c r="BK113" s="53">
        <f t="shared" si="328"/>
        <v>0</v>
      </c>
      <c r="BL113" s="53"/>
      <c r="BM113" s="53"/>
      <c r="BN113" s="53">
        <f>BL113+BM113</f>
        <v>0</v>
      </c>
      <c r="BO113" s="41">
        <f t="shared" si="229"/>
        <v>0</v>
      </c>
      <c r="BP113" s="53">
        <f t="shared" si="173"/>
        <v>0</v>
      </c>
      <c r="BQ113" s="54"/>
    </row>
    <row r="114" spans="1:69" s="43" customFormat="1" ht="12.75" hidden="1" outlineLevel="5" x14ac:dyDescent="0.2">
      <c r="A114" s="50"/>
      <c r="B114" s="55" t="s">
        <v>53</v>
      </c>
      <c r="C114" s="56" t="s">
        <v>59</v>
      </c>
      <c r="D114" s="53">
        <f>[3]ЦЕНЫ!E190</f>
        <v>50.847457627118644</v>
      </c>
      <c r="E114" s="53"/>
      <c r="F114" s="53">
        <f>IF(F113=0,,F112/F113*1000)</f>
        <v>0</v>
      </c>
      <c r="G114" s="53">
        <f>[3]ЦЕНЫ!F190</f>
        <v>50.847457627118644</v>
      </c>
      <c r="H114" s="53"/>
      <c r="I114" s="53">
        <f>IF(I113=0,,I112/I113*1000)</f>
        <v>0</v>
      </c>
      <c r="J114" s="53">
        <f>[3]ЦЕНЫ!G190</f>
        <v>50.847457627118644</v>
      </c>
      <c r="K114" s="53"/>
      <c r="L114" s="53">
        <f>IF(L113=0,,L112/L113*1000)</f>
        <v>0</v>
      </c>
      <c r="M114" s="53">
        <f>IF(M113=0,,M112/M113*1000)</f>
        <v>0</v>
      </c>
      <c r="N114" s="53">
        <f>IF(N113=0,,N112/N113*1000)</f>
        <v>0</v>
      </c>
      <c r="O114" s="53">
        <f>IF(O113=0,,O112/O113*1000)</f>
        <v>0</v>
      </c>
      <c r="P114" s="53">
        <f>[3]ЦЕНЫ!H190</f>
        <v>50.847457627118644</v>
      </c>
      <c r="Q114" s="53"/>
      <c r="R114" s="53">
        <f>IF(R113=0,,R112/R113*1000)</f>
        <v>0</v>
      </c>
      <c r="S114" s="53">
        <f>[3]ЦЕНЫ!I190</f>
        <v>50.847457627118644</v>
      </c>
      <c r="T114" s="53"/>
      <c r="U114" s="53">
        <f>IF(U113=0,,U112/U113*1000)</f>
        <v>0</v>
      </c>
      <c r="V114" s="53">
        <f>[3]ЦЕНЫ!J190</f>
        <v>50.847457627118644</v>
      </c>
      <c r="W114" s="53"/>
      <c r="X114" s="53">
        <f t="shared" ref="X114:AD114" si="329">IF(X113=0,,X112/X113*1000)</f>
        <v>0</v>
      </c>
      <c r="Y114" s="53">
        <f t="shared" si="329"/>
        <v>0</v>
      </c>
      <c r="Z114" s="53">
        <f t="shared" si="329"/>
        <v>0</v>
      </c>
      <c r="AA114" s="53">
        <f t="shared" si="329"/>
        <v>0</v>
      </c>
      <c r="AB114" s="53">
        <f t="shared" si="329"/>
        <v>0</v>
      </c>
      <c r="AC114" s="53">
        <f t="shared" si="329"/>
        <v>0</v>
      </c>
      <c r="AD114" s="53">
        <f t="shared" si="329"/>
        <v>0</v>
      </c>
      <c r="AE114" s="53">
        <f>[3]ЦЕНЫ!K190</f>
        <v>50.847457627118644</v>
      </c>
      <c r="AF114" s="53"/>
      <c r="AG114" s="53">
        <f>IF(AG113=0,,AG112/AG113*1000)</f>
        <v>0</v>
      </c>
      <c r="AH114" s="53">
        <f>[3]ЦЕНЫ!L190</f>
        <v>50.847457627118644</v>
      </c>
      <c r="AI114" s="53"/>
      <c r="AJ114" s="53">
        <f>IF(AJ113=0,,AJ112/AJ113*1000)</f>
        <v>0</v>
      </c>
      <c r="AK114" s="53">
        <f>[3]ЦЕНЫ!M190</f>
        <v>50.847457627118644</v>
      </c>
      <c r="AL114" s="53"/>
      <c r="AM114" s="53">
        <f t="shared" ref="AM114:AS114" si="330">IF(AM113=0,,AM112/AM113*1000)</f>
        <v>0</v>
      </c>
      <c r="AN114" s="53">
        <f t="shared" si="330"/>
        <v>0</v>
      </c>
      <c r="AO114" s="53">
        <f t="shared" si="330"/>
        <v>0</v>
      </c>
      <c r="AP114" s="53">
        <f t="shared" si="330"/>
        <v>0</v>
      </c>
      <c r="AQ114" s="53">
        <f t="shared" si="330"/>
        <v>0</v>
      </c>
      <c r="AR114" s="53">
        <f t="shared" si="330"/>
        <v>0</v>
      </c>
      <c r="AS114" s="53">
        <f t="shared" si="330"/>
        <v>0</v>
      </c>
      <c r="AT114" s="53">
        <f>[3]ЦЕНЫ!N190</f>
        <v>50.847457627118644</v>
      </c>
      <c r="AU114" s="53"/>
      <c r="AV114" s="53">
        <f>IF(AV113=0,,AV112/AV113*1000)</f>
        <v>0</v>
      </c>
      <c r="AW114" s="53">
        <f>[3]ЦЕНЫ!O190</f>
        <v>50.847457627118644</v>
      </c>
      <c r="AX114" s="53"/>
      <c r="AY114" s="53">
        <f>IF(AY113=0,,AY112/AY113*1000)</f>
        <v>0</v>
      </c>
      <c r="AZ114" s="53">
        <f>[3]ЦЕНЫ!P190</f>
        <v>50.847457627118644</v>
      </c>
      <c r="BA114" s="53"/>
      <c r="BB114" s="53">
        <f t="shared" ref="BB114:BK114" si="331">IF(BB113=0,,BB112/BB113*1000)</f>
        <v>0</v>
      </c>
      <c r="BC114" s="53">
        <f t="shared" si="331"/>
        <v>0</v>
      </c>
      <c r="BD114" s="53">
        <f t="shared" si="331"/>
        <v>0</v>
      </c>
      <c r="BE114" s="53">
        <f t="shared" si="331"/>
        <v>0</v>
      </c>
      <c r="BF114" s="53">
        <f t="shared" si="331"/>
        <v>0</v>
      </c>
      <c r="BG114" s="53">
        <f t="shared" si="331"/>
        <v>0</v>
      </c>
      <c r="BH114" s="53">
        <f t="shared" si="331"/>
        <v>0</v>
      </c>
      <c r="BI114" s="53">
        <f t="shared" si="331"/>
        <v>0</v>
      </c>
      <c r="BJ114" s="53">
        <f t="shared" si="331"/>
        <v>0</v>
      </c>
      <c r="BK114" s="53">
        <f t="shared" si="331"/>
        <v>0</v>
      </c>
      <c r="BL114" s="53"/>
      <c r="BM114" s="53"/>
      <c r="BN114" s="53">
        <f>IF(BN113=0,,BN112/BN113*1000)</f>
        <v>0</v>
      </c>
      <c r="BO114" s="41">
        <f t="shared" si="229"/>
        <v>0</v>
      </c>
      <c r="BP114" s="53">
        <f t="shared" si="173"/>
        <v>0</v>
      </c>
      <c r="BQ114" s="54"/>
    </row>
    <row r="115" spans="1:69" s="49" customFormat="1" ht="12.75" hidden="1" outlineLevel="4" x14ac:dyDescent="0.2">
      <c r="A115" s="44"/>
      <c r="B115" s="59" t="s">
        <v>101</v>
      </c>
      <c r="C115" s="46" t="s">
        <v>44</v>
      </c>
      <c r="D115" s="47">
        <f>D116*D117/1000</f>
        <v>0</v>
      </c>
      <c r="E115" s="47"/>
      <c r="F115" s="47">
        <f>D115+E115</f>
        <v>0</v>
      </c>
      <c r="G115" s="47">
        <f>G116*G117/1000</f>
        <v>0</v>
      </c>
      <c r="H115" s="47"/>
      <c r="I115" s="47">
        <f>G115+H115</f>
        <v>0</v>
      </c>
      <c r="J115" s="47">
        <f>J116*J117/1000</f>
        <v>0</v>
      </c>
      <c r="K115" s="47"/>
      <c r="L115" s="47">
        <f>J115+K115</f>
        <v>0</v>
      </c>
      <c r="M115" s="47">
        <f t="shared" ref="M115:O116" si="332">D115+G115+J115</f>
        <v>0</v>
      </c>
      <c r="N115" s="47">
        <f t="shared" si="332"/>
        <v>0</v>
      </c>
      <c r="O115" s="47">
        <f t="shared" si="332"/>
        <v>0</v>
      </c>
      <c r="P115" s="47">
        <f>P116*P117/1000</f>
        <v>0</v>
      </c>
      <c r="Q115" s="47"/>
      <c r="R115" s="47">
        <f>P115+Q115</f>
        <v>0</v>
      </c>
      <c r="S115" s="47">
        <f>S116*S117/1000</f>
        <v>0</v>
      </c>
      <c r="T115" s="47"/>
      <c r="U115" s="47">
        <f>S115+T115</f>
        <v>0</v>
      </c>
      <c r="V115" s="47">
        <f>V116*V117/1000</f>
        <v>0</v>
      </c>
      <c r="W115" s="47"/>
      <c r="X115" s="47">
        <f>V115+W115</f>
        <v>0</v>
      </c>
      <c r="Y115" s="47">
        <f t="shared" ref="Y115:AA116" si="333">P115+S115+V115</f>
        <v>0</v>
      </c>
      <c r="Z115" s="47">
        <f t="shared" si="333"/>
        <v>0</v>
      </c>
      <c r="AA115" s="47">
        <f t="shared" si="333"/>
        <v>0</v>
      </c>
      <c r="AB115" s="47">
        <f t="shared" ref="AB115:AD116" si="334">M115+Y115</f>
        <v>0</v>
      </c>
      <c r="AC115" s="47">
        <f t="shared" si="334"/>
        <v>0</v>
      </c>
      <c r="AD115" s="47">
        <f t="shared" si="334"/>
        <v>0</v>
      </c>
      <c r="AE115" s="47">
        <f>AE116*AE117/1000</f>
        <v>0</v>
      </c>
      <c r="AF115" s="47"/>
      <c r="AG115" s="47">
        <f>AE115+AF115</f>
        <v>0</v>
      </c>
      <c r="AH115" s="47">
        <f>AH116*AH117/1000</f>
        <v>0</v>
      </c>
      <c r="AI115" s="47"/>
      <c r="AJ115" s="47">
        <f>AH115+AI115</f>
        <v>0</v>
      </c>
      <c r="AK115" s="47">
        <f>AK116*AK117/1000</f>
        <v>0</v>
      </c>
      <c r="AL115" s="47"/>
      <c r="AM115" s="47">
        <f>AK115+AL115</f>
        <v>0</v>
      </c>
      <c r="AN115" s="47">
        <f t="shared" ref="AN115:AP116" si="335">AE115+AH115+AK115</f>
        <v>0</v>
      </c>
      <c r="AO115" s="47">
        <f t="shared" si="335"/>
        <v>0</v>
      </c>
      <c r="AP115" s="47">
        <f t="shared" si="335"/>
        <v>0</v>
      </c>
      <c r="AQ115" s="47">
        <f t="shared" ref="AQ115:AS116" si="336">AB115+AN115</f>
        <v>0</v>
      </c>
      <c r="AR115" s="47">
        <f t="shared" si="336"/>
        <v>0</v>
      </c>
      <c r="AS115" s="47">
        <f t="shared" si="336"/>
        <v>0</v>
      </c>
      <c r="AT115" s="47">
        <f>AT116*AT117/1000</f>
        <v>0</v>
      </c>
      <c r="AU115" s="47"/>
      <c r="AV115" s="47">
        <f>AT115+AU115</f>
        <v>0</v>
      </c>
      <c r="AW115" s="47">
        <f>AW116*AW117/1000</f>
        <v>0</v>
      </c>
      <c r="AX115" s="47"/>
      <c r="AY115" s="47">
        <f>AW115+AX115</f>
        <v>0</v>
      </c>
      <c r="AZ115" s="47">
        <f>AZ116*AZ117/1000</f>
        <v>0</v>
      </c>
      <c r="BA115" s="47"/>
      <c r="BB115" s="47">
        <f>AZ115+BA115</f>
        <v>0</v>
      </c>
      <c r="BC115" s="47">
        <f t="shared" ref="BC115:BE116" si="337">AT115+AW115+AZ115</f>
        <v>0</v>
      </c>
      <c r="BD115" s="47">
        <f t="shared" si="337"/>
        <v>0</v>
      </c>
      <c r="BE115" s="47">
        <f t="shared" si="337"/>
        <v>0</v>
      </c>
      <c r="BF115" s="47">
        <f t="shared" ref="BF115:BH116" si="338">AN115+BC115</f>
        <v>0</v>
      </c>
      <c r="BG115" s="47">
        <f t="shared" si="338"/>
        <v>0</v>
      </c>
      <c r="BH115" s="47">
        <f t="shared" si="338"/>
        <v>0</v>
      </c>
      <c r="BI115" s="47">
        <f t="shared" ref="BI115:BK116" si="339">AQ115+BC115</f>
        <v>0</v>
      </c>
      <c r="BJ115" s="47">
        <f t="shared" si="339"/>
        <v>0</v>
      </c>
      <c r="BK115" s="47">
        <f t="shared" si="339"/>
        <v>0</v>
      </c>
      <c r="BL115" s="47">
        <f>BL116*BL117/1000</f>
        <v>0</v>
      </c>
      <c r="BM115" s="47"/>
      <c r="BN115" s="47">
        <f>BL115+BM115</f>
        <v>0</v>
      </c>
      <c r="BO115" s="41">
        <f t="shared" si="229"/>
        <v>0</v>
      </c>
      <c r="BP115" s="47">
        <f t="shared" si="173"/>
        <v>0</v>
      </c>
      <c r="BQ115" s="48"/>
    </row>
    <row r="116" spans="1:69" s="43" customFormat="1" ht="12.75" hidden="1" outlineLevel="5" x14ac:dyDescent="0.2">
      <c r="A116" s="50"/>
      <c r="B116" s="51" t="s">
        <v>51</v>
      </c>
      <c r="C116" s="52" t="s">
        <v>58</v>
      </c>
      <c r="D116" s="53"/>
      <c r="E116" s="53"/>
      <c r="F116" s="53">
        <f>D116+E116</f>
        <v>0</v>
      </c>
      <c r="G116" s="53"/>
      <c r="H116" s="53"/>
      <c r="I116" s="53">
        <f>G116+H116</f>
        <v>0</v>
      </c>
      <c r="J116" s="53"/>
      <c r="K116" s="53"/>
      <c r="L116" s="53">
        <f>J116+K116</f>
        <v>0</v>
      </c>
      <c r="M116" s="53">
        <f t="shared" si="332"/>
        <v>0</v>
      </c>
      <c r="N116" s="53">
        <f t="shared" si="332"/>
        <v>0</v>
      </c>
      <c r="O116" s="53">
        <f t="shared" si="332"/>
        <v>0</v>
      </c>
      <c r="P116" s="53"/>
      <c r="Q116" s="53"/>
      <c r="R116" s="53">
        <f>P116+Q116</f>
        <v>0</v>
      </c>
      <c r="S116" s="53"/>
      <c r="T116" s="53"/>
      <c r="U116" s="53">
        <f>S116+T116</f>
        <v>0</v>
      </c>
      <c r="V116" s="53"/>
      <c r="W116" s="53"/>
      <c r="X116" s="53">
        <f>V116+W116</f>
        <v>0</v>
      </c>
      <c r="Y116" s="53">
        <f t="shared" si="333"/>
        <v>0</v>
      </c>
      <c r="Z116" s="53">
        <f t="shared" si="333"/>
        <v>0</v>
      </c>
      <c r="AA116" s="53">
        <f t="shared" si="333"/>
        <v>0</v>
      </c>
      <c r="AB116" s="53">
        <f t="shared" si="334"/>
        <v>0</v>
      </c>
      <c r="AC116" s="53">
        <f t="shared" si="334"/>
        <v>0</v>
      </c>
      <c r="AD116" s="53">
        <f t="shared" si="334"/>
        <v>0</v>
      </c>
      <c r="AE116" s="53"/>
      <c r="AF116" s="53"/>
      <c r="AG116" s="53">
        <f>AE116+AF116</f>
        <v>0</v>
      </c>
      <c r="AH116" s="53"/>
      <c r="AI116" s="53"/>
      <c r="AJ116" s="53">
        <f>AH116+AI116</f>
        <v>0</v>
      </c>
      <c r="AK116" s="53"/>
      <c r="AL116" s="53"/>
      <c r="AM116" s="53">
        <f>AK116+AL116</f>
        <v>0</v>
      </c>
      <c r="AN116" s="53">
        <f t="shared" si="335"/>
        <v>0</v>
      </c>
      <c r="AO116" s="53">
        <f t="shared" si="335"/>
        <v>0</v>
      </c>
      <c r="AP116" s="53">
        <f t="shared" si="335"/>
        <v>0</v>
      </c>
      <c r="AQ116" s="53">
        <f t="shared" si="336"/>
        <v>0</v>
      </c>
      <c r="AR116" s="53">
        <f t="shared" si="336"/>
        <v>0</v>
      </c>
      <c r="AS116" s="53">
        <f t="shared" si="336"/>
        <v>0</v>
      </c>
      <c r="AT116" s="53"/>
      <c r="AU116" s="53"/>
      <c r="AV116" s="53">
        <f>AT116+AU116</f>
        <v>0</v>
      </c>
      <c r="AW116" s="53"/>
      <c r="AX116" s="53"/>
      <c r="AY116" s="53">
        <f>AW116+AX116</f>
        <v>0</v>
      </c>
      <c r="AZ116" s="53"/>
      <c r="BA116" s="53"/>
      <c r="BB116" s="53">
        <f>AZ116+BA116</f>
        <v>0</v>
      </c>
      <c r="BC116" s="53">
        <f t="shared" si="337"/>
        <v>0</v>
      </c>
      <c r="BD116" s="53">
        <f t="shared" si="337"/>
        <v>0</v>
      </c>
      <c r="BE116" s="53">
        <f t="shared" si="337"/>
        <v>0</v>
      </c>
      <c r="BF116" s="53">
        <f t="shared" si="338"/>
        <v>0</v>
      </c>
      <c r="BG116" s="53">
        <f t="shared" si="338"/>
        <v>0</v>
      </c>
      <c r="BH116" s="53">
        <f t="shared" si="338"/>
        <v>0</v>
      </c>
      <c r="BI116" s="53">
        <f t="shared" si="339"/>
        <v>0</v>
      </c>
      <c r="BJ116" s="53">
        <f t="shared" si="339"/>
        <v>0</v>
      </c>
      <c r="BK116" s="53">
        <f t="shared" si="339"/>
        <v>0</v>
      </c>
      <c r="BL116" s="53"/>
      <c r="BM116" s="53"/>
      <c r="BN116" s="53">
        <f>BL116+BM116</f>
        <v>0</v>
      </c>
      <c r="BO116" s="41">
        <f t="shared" si="229"/>
        <v>0</v>
      </c>
      <c r="BP116" s="53">
        <f t="shared" si="173"/>
        <v>0</v>
      </c>
      <c r="BQ116" s="54"/>
    </row>
    <row r="117" spans="1:69" s="43" customFormat="1" ht="12.75" hidden="1" outlineLevel="5" x14ac:dyDescent="0.2">
      <c r="A117" s="50"/>
      <c r="B117" s="55" t="s">
        <v>53</v>
      </c>
      <c r="C117" s="56" t="s">
        <v>59</v>
      </c>
      <c r="D117" s="53">
        <f>[3]ЦЕНЫ!E191</f>
        <v>5.9322033898305087</v>
      </c>
      <c r="E117" s="53"/>
      <c r="F117" s="53">
        <f>IF(F116=0,,F115/F116*1000)</f>
        <v>0</v>
      </c>
      <c r="G117" s="53">
        <f>[3]ЦЕНЫ!F191</f>
        <v>5.9322033898305087</v>
      </c>
      <c r="H117" s="53"/>
      <c r="I117" s="53">
        <f>IF(I116=0,,I115/I116*1000)</f>
        <v>0</v>
      </c>
      <c r="J117" s="53">
        <f>[3]ЦЕНЫ!G191</f>
        <v>5.9322033898305087</v>
      </c>
      <c r="K117" s="53"/>
      <c r="L117" s="53">
        <f>IF(L116=0,,L115/L116*1000)</f>
        <v>0</v>
      </c>
      <c r="M117" s="53">
        <f>IF(M116=0,,M115/M116*1000)</f>
        <v>0</v>
      </c>
      <c r="N117" s="53">
        <f>IF(N116=0,,N115/N116*1000)</f>
        <v>0</v>
      </c>
      <c r="O117" s="53">
        <f>IF(O116=0,,O115/O116*1000)</f>
        <v>0</v>
      </c>
      <c r="P117" s="53">
        <f>[3]ЦЕНЫ!H191</f>
        <v>5.9322033898305087</v>
      </c>
      <c r="Q117" s="53"/>
      <c r="R117" s="53">
        <f>IF(R116=0,,R115/R116*1000)</f>
        <v>0</v>
      </c>
      <c r="S117" s="53">
        <f>[3]ЦЕНЫ!I191</f>
        <v>5.9322033898305087</v>
      </c>
      <c r="T117" s="53"/>
      <c r="U117" s="53">
        <f>IF(U116=0,,U115/U116*1000)</f>
        <v>0</v>
      </c>
      <c r="V117" s="53">
        <f>[3]ЦЕНЫ!J191</f>
        <v>5.9322033898305087</v>
      </c>
      <c r="W117" s="53"/>
      <c r="X117" s="53">
        <f t="shared" ref="X117:AD117" si="340">IF(X116=0,,X115/X116*1000)</f>
        <v>0</v>
      </c>
      <c r="Y117" s="53">
        <f t="shared" si="340"/>
        <v>0</v>
      </c>
      <c r="Z117" s="53">
        <f t="shared" si="340"/>
        <v>0</v>
      </c>
      <c r="AA117" s="53">
        <f t="shared" si="340"/>
        <v>0</v>
      </c>
      <c r="AB117" s="53">
        <f t="shared" si="340"/>
        <v>0</v>
      </c>
      <c r="AC117" s="53">
        <f t="shared" si="340"/>
        <v>0</v>
      </c>
      <c r="AD117" s="53">
        <f t="shared" si="340"/>
        <v>0</v>
      </c>
      <c r="AE117" s="53">
        <f>[3]ЦЕНЫ!K191</f>
        <v>5.9322033898305087</v>
      </c>
      <c r="AF117" s="53"/>
      <c r="AG117" s="53">
        <f>IF(AG116=0,,AG115/AG116*1000)</f>
        <v>0</v>
      </c>
      <c r="AH117" s="53">
        <f>[3]ЦЕНЫ!L191</f>
        <v>5.9322033898305087</v>
      </c>
      <c r="AI117" s="53"/>
      <c r="AJ117" s="53">
        <f>IF(AJ116=0,,AJ115/AJ116*1000)</f>
        <v>0</v>
      </c>
      <c r="AK117" s="53">
        <f>[3]ЦЕНЫ!M191</f>
        <v>5.9322033898305087</v>
      </c>
      <c r="AL117" s="53"/>
      <c r="AM117" s="53">
        <f t="shared" ref="AM117:AS117" si="341">IF(AM116=0,,AM115/AM116*1000)</f>
        <v>0</v>
      </c>
      <c r="AN117" s="53">
        <f t="shared" si="341"/>
        <v>0</v>
      </c>
      <c r="AO117" s="53">
        <f t="shared" si="341"/>
        <v>0</v>
      </c>
      <c r="AP117" s="53">
        <f t="shared" si="341"/>
        <v>0</v>
      </c>
      <c r="AQ117" s="53">
        <f t="shared" si="341"/>
        <v>0</v>
      </c>
      <c r="AR117" s="53">
        <f t="shared" si="341"/>
        <v>0</v>
      </c>
      <c r="AS117" s="53">
        <f t="shared" si="341"/>
        <v>0</v>
      </c>
      <c r="AT117" s="53">
        <f>[3]ЦЕНЫ!N191</f>
        <v>5.9322033898305087</v>
      </c>
      <c r="AU117" s="53"/>
      <c r="AV117" s="53">
        <f>IF(AV116=0,,AV115/AV116*1000)</f>
        <v>0</v>
      </c>
      <c r="AW117" s="53">
        <f>[3]ЦЕНЫ!O191</f>
        <v>5.9322033898305087</v>
      </c>
      <c r="AX117" s="53"/>
      <c r="AY117" s="53">
        <f>IF(AY116=0,,AY115/AY116*1000)</f>
        <v>0</v>
      </c>
      <c r="AZ117" s="53">
        <f>[3]ЦЕНЫ!P191</f>
        <v>5.9322033898305087</v>
      </c>
      <c r="BA117" s="53"/>
      <c r="BB117" s="53">
        <f t="shared" ref="BB117:BK117" si="342">IF(BB116=0,,BB115/BB116*1000)</f>
        <v>0</v>
      </c>
      <c r="BC117" s="53">
        <f t="shared" si="342"/>
        <v>0</v>
      </c>
      <c r="BD117" s="53">
        <f t="shared" si="342"/>
        <v>0</v>
      </c>
      <c r="BE117" s="53">
        <f t="shared" si="342"/>
        <v>0</v>
      </c>
      <c r="BF117" s="53">
        <f t="shared" si="342"/>
        <v>0</v>
      </c>
      <c r="BG117" s="53">
        <f t="shared" si="342"/>
        <v>0</v>
      </c>
      <c r="BH117" s="53">
        <f t="shared" si="342"/>
        <v>0</v>
      </c>
      <c r="BI117" s="53">
        <f t="shared" si="342"/>
        <v>0</v>
      </c>
      <c r="BJ117" s="53">
        <f t="shared" si="342"/>
        <v>0</v>
      </c>
      <c r="BK117" s="53">
        <f t="shared" si="342"/>
        <v>0</v>
      </c>
      <c r="BL117" s="53"/>
      <c r="BM117" s="53"/>
      <c r="BN117" s="53">
        <f>IF(BN116=0,,BN115/BN116*1000)</f>
        <v>0</v>
      </c>
      <c r="BO117" s="41">
        <f t="shared" si="229"/>
        <v>0</v>
      </c>
      <c r="BP117" s="53">
        <f t="shared" si="173"/>
        <v>0</v>
      </c>
      <c r="BQ117" s="54"/>
    </row>
    <row r="118" spans="1:69" s="49" customFormat="1" ht="12.75" hidden="1" outlineLevel="4" x14ac:dyDescent="0.2">
      <c r="A118" s="44"/>
      <c r="B118" s="59" t="s">
        <v>102</v>
      </c>
      <c r="C118" s="46" t="s">
        <v>44</v>
      </c>
      <c r="D118" s="47">
        <f>D119*D120/1000</f>
        <v>0</v>
      </c>
      <c r="E118" s="47"/>
      <c r="F118" s="47">
        <f>D118+E118</f>
        <v>0</v>
      </c>
      <c r="G118" s="47">
        <f>G119*G120/1000</f>
        <v>0</v>
      </c>
      <c r="H118" s="47"/>
      <c r="I118" s="47">
        <f>G118+H118</f>
        <v>0</v>
      </c>
      <c r="J118" s="47">
        <f>J119*J120/1000</f>
        <v>0</v>
      </c>
      <c r="K118" s="47"/>
      <c r="L118" s="47">
        <f>J118+K118</f>
        <v>0</v>
      </c>
      <c r="M118" s="47">
        <f t="shared" ref="M118:O119" si="343">D118+G118+J118</f>
        <v>0</v>
      </c>
      <c r="N118" s="47">
        <f t="shared" si="343"/>
        <v>0</v>
      </c>
      <c r="O118" s="47">
        <f t="shared" si="343"/>
        <v>0</v>
      </c>
      <c r="P118" s="47">
        <f>P119*P120/1000</f>
        <v>0</v>
      </c>
      <c r="Q118" s="47"/>
      <c r="R118" s="47">
        <f>P118+Q118</f>
        <v>0</v>
      </c>
      <c r="S118" s="47">
        <f>S119*S120/1000</f>
        <v>0</v>
      </c>
      <c r="T118" s="47"/>
      <c r="U118" s="47">
        <f>S118+T118</f>
        <v>0</v>
      </c>
      <c r="V118" s="47">
        <f>V119*V120/1000</f>
        <v>0</v>
      </c>
      <c r="W118" s="47"/>
      <c r="X118" s="47">
        <f>V118+W118</f>
        <v>0</v>
      </c>
      <c r="Y118" s="47">
        <f t="shared" ref="Y118:AA119" si="344">P118+S118+V118</f>
        <v>0</v>
      </c>
      <c r="Z118" s="47">
        <f t="shared" si="344"/>
        <v>0</v>
      </c>
      <c r="AA118" s="47">
        <f t="shared" si="344"/>
        <v>0</v>
      </c>
      <c r="AB118" s="47">
        <f t="shared" ref="AB118:AD119" si="345">M118+Y118</f>
        <v>0</v>
      </c>
      <c r="AC118" s="47">
        <f t="shared" si="345"/>
        <v>0</v>
      </c>
      <c r="AD118" s="47">
        <f t="shared" si="345"/>
        <v>0</v>
      </c>
      <c r="AE118" s="47">
        <f>AE119*AE120/1000</f>
        <v>0</v>
      </c>
      <c r="AF118" s="47"/>
      <c r="AG118" s="47">
        <f>AE118+AF118</f>
        <v>0</v>
      </c>
      <c r="AH118" s="47">
        <f>AH119*AH120/1000</f>
        <v>0</v>
      </c>
      <c r="AI118" s="47"/>
      <c r="AJ118" s="47">
        <f>AH118+AI118</f>
        <v>0</v>
      </c>
      <c r="AK118" s="47">
        <f>AK119*AK120/1000</f>
        <v>0</v>
      </c>
      <c r="AL118" s="47"/>
      <c r="AM118" s="47">
        <f>AK118+AL118</f>
        <v>0</v>
      </c>
      <c r="AN118" s="47">
        <f t="shared" ref="AN118:AP119" si="346">AE118+AH118+AK118</f>
        <v>0</v>
      </c>
      <c r="AO118" s="47">
        <f t="shared" si="346"/>
        <v>0</v>
      </c>
      <c r="AP118" s="47">
        <f t="shared" si="346"/>
        <v>0</v>
      </c>
      <c r="AQ118" s="47">
        <f t="shared" ref="AQ118:AS119" si="347">AB118+AN118</f>
        <v>0</v>
      </c>
      <c r="AR118" s="47">
        <f t="shared" si="347"/>
        <v>0</v>
      </c>
      <c r="AS118" s="47">
        <f t="shared" si="347"/>
        <v>0</v>
      </c>
      <c r="AT118" s="47">
        <f>AT119*AT120/1000</f>
        <v>0</v>
      </c>
      <c r="AU118" s="47"/>
      <c r="AV118" s="47">
        <f>AT118+AU118</f>
        <v>0</v>
      </c>
      <c r="AW118" s="47">
        <f>AW119*AW120/1000</f>
        <v>0</v>
      </c>
      <c r="AX118" s="47"/>
      <c r="AY118" s="47">
        <f>AW118+AX118</f>
        <v>0</v>
      </c>
      <c r="AZ118" s="47">
        <f>AZ119*AZ120/1000</f>
        <v>0</v>
      </c>
      <c r="BA118" s="47"/>
      <c r="BB118" s="47">
        <f>AZ118+BA118</f>
        <v>0</v>
      </c>
      <c r="BC118" s="47">
        <f t="shared" ref="BC118:BE119" si="348">AT118+AW118+AZ118</f>
        <v>0</v>
      </c>
      <c r="BD118" s="47">
        <f t="shared" si="348"/>
        <v>0</v>
      </c>
      <c r="BE118" s="47">
        <f t="shared" si="348"/>
        <v>0</v>
      </c>
      <c r="BF118" s="47">
        <f t="shared" ref="BF118:BH119" si="349">AN118+BC118</f>
        <v>0</v>
      </c>
      <c r="BG118" s="47">
        <f t="shared" si="349"/>
        <v>0</v>
      </c>
      <c r="BH118" s="47">
        <f t="shared" si="349"/>
        <v>0</v>
      </c>
      <c r="BI118" s="47">
        <f t="shared" ref="BI118:BK119" si="350">AQ118+BC118</f>
        <v>0</v>
      </c>
      <c r="BJ118" s="47">
        <f t="shared" si="350"/>
        <v>0</v>
      </c>
      <c r="BK118" s="47">
        <f t="shared" si="350"/>
        <v>0</v>
      </c>
      <c r="BL118" s="47">
        <f>BL119*BL120/1000</f>
        <v>0</v>
      </c>
      <c r="BM118" s="47"/>
      <c r="BN118" s="47">
        <f>BL118+BM118</f>
        <v>0</v>
      </c>
      <c r="BO118" s="41">
        <f t="shared" si="229"/>
        <v>0</v>
      </c>
      <c r="BP118" s="47">
        <f t="shared" si="173"/>
        <v>0</v>
      </c>
      <c r="BQ118" s="48"/>
    </row>
    <row r="119" spans="1:69" s="43" customFormat="1" ht="12.75" hidden="1" outlineLevel="5" x14ac:dyDescent="0.2">
      <c r="A119" s="50"/>
      <c r="B119" s="51" t="s">
        <v>51</v>
      </c>
      <c r="C119" s="52" t="s">
        <v>58</v>
      </c>
      <c r="D119" s="53"/>
      <c r="E119" s="53"/>
      <c r="F119" s="53">
        <f>D119+E119</f>
        <v>0</v>
      </c>
      <c r="G119" s="53"/>
      <c r="H119" s="53"/>
      <c r="I119" s="53">
        <f>G119+H119</f>
        <v>0</v>
      </c>
      <c r="J119" s="53"/>
      <c r="K119" s="53"/>
      <c r="L119" s="53">
        <f>J119+K119</f>
        <v>0</v>
      </c>
      <c r="M119" s="53">
        <f t="shared" si="343"/>
        <v>0</v>
      </c>
      <c r="N119" s="53">
        <f t="shared" si="343"/>
        <v>0</v>
      </c>
      <c r="O119" s="53">
        <f t="shared" si="343"/>
        <v>0</v>
      </c>
      <c r="P119" s="53"/>
      <c r="Q119" s="53"/>
      <c r="R119" s="53">
        <f>P119+Q119</f>
        <v>0</v>
      </c>
      <c r="S119" s="53"/>
      <c r="T119" s="53"/>
      <c r="U119" s="53">
        <f>S119+T119</f>
        <v>0</v>
      </c>
      <c r="V119" s="53"/>
      <c r="W119" s="53"/>
      <c r="X119" s="53">
        <f>V119+W119</f>
        <v>0</v>
      </c>
      <c r="Y119" s="53">
        <f t="shared" si="344"/>
        <v>0</v>
      </c>
      <c r="Z119" s="53">
        <f t="shared" si="344"/>
        <v>0</v>
      </c>
      <c r="AA119" s="53">
        <f t="shared" si="344"/>
        <v>0</v>
      </c>
      <c r="AB119" s="53">
        <f t="shared" si="345"/>
        <v>0</v>
      </c>
      <c r="AC119" s="53">
        <f t="shared" si="345"/>
        <v>0</v>
      </c>
      <c r="AD119" s="53">
        <f t="shared" si="345"/>
        <v>0</v>
      </c>
      <c r="AE119" s="53"/>
      <c r="AF119" s="53"/>
      <c r="AG119" s="53">
        <f>AE119+AF119</f>
        <v>0</v>
      </c>
      <c r="AH119" s="53"/>
      <c r="AI119" s="53"/>
      <c r="AJ119" s="53">
        <f>AH119+AI119</f>
        <v>0</v>
      </c>
      <c r="AK119" s="53"/>
      <c r="AL119" s="53"/>
      <c r="AM119" s="53">
        <f>AK119+AL119</f>
        <v>0</v>
      </c>
      <c r="AN119" s="53">
        <f t="shared" si="346"/>
        <v>0</v>
      </c>
      <c r="AO119" s="53">
        <f t="shared" si="346"/>
        <v>0</v>
      </c>
      <c r="AP119" s="53">
        <f t="shared" si="346"/>
        <v>0</v>
      </c>
      <c r="AQ119" s="53">
        <f t="shared" si="347"/>
        <v>0</v>
      </c>
      <c r="AR119" s="53">
        <f t="shared" si="347"/>
        <v>0</v>
      </c>
      <c r="AS119" s="53">
        <f t="shared" si="347"/>
        <v>0</v>
      </c>
      <c r="AT119" s="53"/>
      <c r="AU119" s="53"/>
      <c r="AV119" s="53">
        <f>AT119+AU119</f>
        <v>0</v>
      </c>
      <c r="AW119" s="53"/>
      <c r="AX119" s="53"/>
      <c r="AY119" s="53">
        <f>AW119+AX119</f>
        <v>0</v>
      </c>
      <c r="AZ119" s="53"/>
      <c r="BA119" s="53"/>
      <c r="BB119" s="53">
        <f>AZ119+BA119</f>
        <v>0</v>
      </c>
      <c r="BC119" s="53">
        <f t="shared" si="348"/>
        <v>0</v>
      </c>
      <c r="BD119" s="53">
        <f t="shared" si="348"/>
        <v>0</v>
      </c>
      <c r="BE119" s="53">
        <f t="shared" si="348"/>
        <v>0</v>
      </c>
      <c r="BF119" s="53">
        <f t="shared" si="349"/>
        <v>0</v>
      </c>
      <c r="BG119" s="53">
        <f t="shared" si="349"/>
        <v>0</v>
      </c>
      <c r="BH119" s="53">
        <f t="shared" si="349"/>
        <v>0</v>
      </c>
      <c r="BI119" s="53">
        <f t="shared" si="350"/>
        <v>0</v>
      </c>
      <c r="BJ119" s="53">
        <f t="shared" si="350"/>
        <v>0</v>
      </c>
      <c r="BK119" s="53">
        <f t="shared" si="350"/>
        <v>0</v>
      </c>
      <c r="BL119" s="53"/>
      <c r="BM119" s="53"/>
      <c r="BN119" s="53">
        <f>BL119+BM119</f>
        <v>0</v>
      </c>
      <c r="BO119" s="41">
        <f t="shared" si="229"/>
        <v>0</v>
      </c>
      <c r="BP119" s="53">
        <f t="shared" si="173"/>
        <v>0</v>
      </c>
      <c r="BQ119" s="54"/>
    </row>
    <row r="120" spans="1:69" s="43" customFormat="1" ht="12.75" hidden="1" outlineLevel="5" x14ac:dyDescent="0.2">
      <c r="A120" s="50"/>
      <c r="B120" s="55" t="s">
        <v>53</v>
      </c>
      <c r="C120" s="56" t="s">
        <v>59</v>
      </c>
      <c r="D120" s="64">
        <f>[3]ЦЕНЫ!E192</f>
        <v>38.135593220338983</v>
      </c>
      <c r="E120" s="64"/>
      <c r="F120" s="64">
        <f>IF(F119=0,,F118/F119*1000)</f>
        <v>0</v>
      </c>
      <c r="G120" s="64">
        <f>[3]ЦЕНЫ!F192</f>
        <v>38.135593220338983</v>
      </c>
      <c r="H120" s="64"/>
      <c r="I120" s="64">
        <f>IF(I119=0,,I118/I119*1000)</f>
        <v>0</v>
      </c>
      <c r="J120" s="64">
        <f>[3]ЦЕНЫ!G192</f>
        <v>38.135593220338983</v>
      </c>
      <c r="K120" s="64"/>
      <c r="L120" s="64">
        <f>IF(L119=0,,L118/L119*1000)</f>
        <v>0</v>
      </c>
      <c r="M120" s="64">
        <f>IF(M119=0,,M118/M119*1000)</f>
        <v>0</v>
      </c>
      <c r="N120" s="64">
        <f>IF(N119=0,,N118/N119*1000)</f>
        <v>0</v>
      </c>
      <c r="O120" s="64">
        <f>IF(O119=0,,O118/O119*1000)</f>
        <v>0</v>
      </c>
      <c r="P120" s="64">
        <f>[3]ЦЕНЫ!H192</f>
        <v>38.135593220338983</v>
      </c>
      <c r="Q120" s="64"/>
      <c r="R120" s="64">
        <f>IF(R119=0,,R118/R119*1000)</f>
        <v>0</v>
      </c>
      <c r="S120" s="64">
        <f>[3]ЦЕНЫ!I192</f>
        <v>38.135593220338983</v>
      </c>
      <c r="T120" s="64"/>
      <c r="U120" s="64">
        <f>IF(U119=0,,U118/U119*1000)</f>
        <v>0</v>
      </c>
      <c r="V120" s="64">
        <f>[3]ЦЕНЫ!J192</f>
        <v>38.135593220338983</v>
      </c>
      <c r="W120" s="64"/>
      <c r="X120" s="64">
        <f t="shared" ref="X120:AD120" si="351">IF(X119=0,,X118/X119*1000)</f>
        <v>0</v>
      </c>
      <c r="Y120" s="64">
        <f t="shared" si="351"/>
        <v>0</v>
      </c>
      <c r="Z120" s="64">
        <f t="shared" si="351"/>
        <v>0</v>
      </c>
      <c r="AA120" s="64">
        <f t="shared" si="351"/>
        <v>0</v>
      </c>
      <c r="AB120" s="64">
        <f t="shared" si="351"/>
        <v>0</v>
      </c>
      <c r="AC120" s="64">
        <f t="shared" si="351"/>
        <v>0</v>
      </c>
      <c r="AD120" s="64">
        <f t="shared" si="351"/>
        <v>0</v>
      </c>
      <c r="AE120" s="64">
        <f>[3]ЦЕНЫ!K192</f>
        <v>38.135593220338983</v>
      </c>
      <c r="AF120" s="64"/>
      <c r="AG120" s="64">
        <f>IF(AG119=0,,AG118/AG119*1000)</f>
        <v>0</v>
      </c>
      <c r="AH120" s="64">
        <f>[3]ЦЕНЫ!L192</f>
        <v>38.135593220338983</v>
      </c>
      <c r="AI120" s="64"/>
      <c r="AJ120" s="64">
        <f>IF(AJ119=0,,AJ118/AJ119*1000)</f>
        <v>0</v>
      </c>
      <c r="AK120" s="64">
        <f>[3]ЦЕНЫ!M192</f>
        <v>38.135593220338983</v>
      </c>
      <c r="AL120" s="64"/>
      <c r="AM120" s="64">
        <f t="shared" ref="AM120:AS120" si="352">IF(AM119=0,,AM118/AM119*1000)</f>
        <v>0</v>
      </c>
      <c r="AN120" s="64">
        <f t="shared" si="352"/>
        <v>0</v>
      </c>
      <c r="AO120" s="64">
        <f t="shared" si="352"/>
        <v>0</v>
      </c>
      <c r="AP120" s="64">
        <f t="shared" si="352"/>
        <v>0</v>
      </c>
      <c r="AQ120" s="64">
        <f t="shared" si="352"/>
        <v>0</v>
      </c>
      <c r="AR120" s="64">
        <f t="shared" si="352"/>
        <v>0</v>
      </c>
      <c r="AS120" s="64">
        <f t="shared" si="352"/>
        <v>0</v>
      </c>
      <c r="AT120" s="64">
        <f>[3]ЦЕНЫ!N192</f>
        <v>38.135593220338983</v>
      </c>
      <c r="AU120" s="64"/>
      <c r="AV120" s="64">
        <f>IF(AV119=0,,AV118/AV119*1000)</f>
        <v>0</v>
      </c>
      <c r="AW120" s="64">
        <f>[3]ЦЕНЫ!O192</f>
        <v>38.135593220338983</v>
      </c>
      <c r="AX120" s="64"/>
      <c r="AY120" s="64">
        <f>IF(AY119=0,,AY118/AY119*1000)</f>
        <v>0</v>
      </c>
      <c r="AZ120" s="64">
        <f>[3]ЦЕНЫ!P192</f>
        <v>38.135593220338983</v>
      </c>
      <c r="BA120" s="64"/>
      <c r="BB120" s="64">
        <f t="shared" ref="BB120:BK120" si="353">IF(BB119=0,,BB118/BB119*1000)</f>
        <v>0</v>
      </c>
      <c r="BC120" s="64">
        <f t="shared" si="353"/>
        <v>0</v>
      </c>
      <c r="BD120" s="64">
        <f t="shared" si="353"/>
        <v>0</v>
      </c>
      <c r="BE120" s="64">
        <f t="shared" si="353"/>
        <v>0</v>
      </c>
      <c r="BF120" s="64">
        <f t="shared" si="353"/>
        <v>0</v>
      </c>
      <c r="BG120" s="64">
        <f t="shared" si="353"/>
        <v>0</v>
      </c>
      <c r="BH120" s="64">
        <f t="shared" si="353"/>
        <v>0</v>
      </c>
      <c r="BI120" s="64">
        <f t="shared" si="353"/>
        <v>0</v>
      </c>
      <c r="BJ120" s="64">
        <f t="shared" si="353"/>
        <v>0</v>
      </c>
      <c r="BK120" s="64">
        <f t="shared" si="353"/>
        <v>0</v>
      </c>
      <c r="BL120" s="64"/>
      <c r="BM120" s="64"/>
      <c r="BN120" s="64">
        <f>IF(BN119=0,,BN118/BN119*1000)</f>
        <v>0</v>
      </c>
      <c r="BO120" s="41">
        <f t="shared" si="229"/>
        <v>0</v>
      </c>
      <c r="BP120" s="64">
        <f t="shared" si="173"/>
        <v>0</v>
      </c>
      <c r="BQ120" s="54"/>
    </row>
    <row r="121" spans="1:69" s="42" customFormat="1" ht="12.75" hidden="1" outlineLevel="3" x14ac:dyDescent="0.2">
      <c r="A121" s="44" t="s">
        <v>103</v>
      </c>
      <c r="B121" s="45" t="s">
        <v>104</v>
      </c>
      <c r="C121" s="46" t="s">
        <v>44</v>
      </c>
      <c r="D121" s="57">
        <f>SUMIF($C$122:$C$136,"т. руб.",D$122:D$136)</f>
        <v>6.4714946070878288</v>
      </c>
      <c r="E121" s="57"/>
      <c r="F121" s="57">
        <f>D121+E121</f>
        <v>6.4714946070878288</v>
      </c>
      <c r="G121" s="57">
        <f>SUMIF($C$122:$C$136,"т. руб.",G$122:G$136)</f>
        <v>7.1186440677966107</v>
      </c>
      <c r="H121" s="57"/>
      <c r="I121" s="57">
        <f>G121+H121</f>
        <v>7.1186440677966107</v>
      </c>
      <c r="J121" s="57">
        <f>SUMIF($C$122:$C$136,"т. руб.",J$122:J$136)</f>
        <v>11.648690292758092</v>
      </c>
      <c r="K121" s="57"/>
      <c r="L121" s="57">
        <f>J121+K121</f>
        <v>11.648690292758092</v>
      </c>
      <c r="M121" s="57">
        <f t="shared" ref="M121:O123" si="354">D121+G121+J121</f>
        <v>25.238828967642533</v>
      </c>
      <c r="N121" s="57">
        <f t="shared" si="354"/>
        <v>0</v>
      </c>
      <c r="O121" s="57">
        <f t="shared" si="354"/>
        <v>25.238828967642533</v>
      </c>
      <c r="P121" s="57">
        <f>SUMIF($C$122:$C$136,"т. руб.",P$122:P$136)</f>
        <v>9.7072419106317422</v>
      </c>
      <c r="Q121" s="57"/>
      <c r="R121" s="57">
        <f>P121+Q121</f>
        <v>9.7072419106317422</v>
      </c>
      <c r="S121" s="57">
        <f>SUMIF($C$122:$C$136,"т. руб.",S$122:S$136)</f>
        <v>11.648690292758092</v>
      </c>
      <c r="T121" s="57"/>
      <c r="U121" s="57">
        <f>S121+T121</f>
        <v>11.648690292758092</v>
      </c>
      <c r="V121" s="57">
        <f>SUMIF($C$122:$C$136,"т. руб.",V$122:V$136)</f>
        <v>11.648690292758092</v>
      </c>
      <c r="W121" s="57"/>
      <c r="X121" s="57">
        <f>V121+W121</f>
        <v>11.648690292758092</v>
      </c>
      <c r="Y121" s="57">
        <f t="shared" ref="Y121:AA123" si="355">P121+S121+V121</f>
        <v>33.004622496147924</v>
      </c>
      <c r="Z121" s="57">
        <f t="shared" si="355"/>
        <v>0</v>
      </c>
      <c r="AA121" s="57">
        <f t="shared" si="355"/>
        <v>33.004622496147924</v>
      </c>
      <c r="AB121" s="57">
        <f t="shared" ref="AB121:AD123" si="356">M121+Y121</f>
        <v>58.243451463790457</v>
      </c>
      <c r="AC121" s="57">
        <f t="shared" si="356"/>
        <v>0</v>
      </c>
      <c r="AD121" s="57">
        <f t="shared" si="356"/>
        <v>58.243451463790457</v>
      </c>
      <c r="AE121" s="57">
        <f>SUMIF($C$122:$C$136,"т. руб.",AE$122:AE$136)</f>
        <v>11.648690292758092</v>
      </c>
      <c r="AF121" s="57"/>
      <c r="AG121" s="57">
        <f>AE121+AF121</f>
        <v>11.648690292758092</v>
      </c>
      <c r="AH121" s="57">
        <f>SUMIF($C$122:$C$136,"т. руб.",AH$122:AH$136)</f>
        <v>11.648690292758092</v>
      </c>
      <c r="AI121" s="57"/>
      <c r="AJ121" s="57">
        <f>AH121+AI121</f>
        <v>11.648690292758092</v>
      </c>
      <c r="AK121" s="57">
        <f>SUMIF($C$122:$C$136,"т. руб.",AK$122:AK$136)</f>
        <v>0</v>
      </c>
      <c r="AL121" s="57"/>
      <c r="AM121" s="57">
        <f>AK121+AL121</f>
        <v>0</v>
      </c>
      <c r="AN121" s="57">
        <f t="shared" ref="AN121:AP123" si="357">AE121+AH121+AK121</f>
        <v>23.297380585516184</v>
      </c>
      <c r="AO121" s="57">
        <f t="shared" si="357"/>
        <v>0</v>
      </c>
      <c r="AP121" s="57">
        <f t="shared" si="357"/>
        <v>23.297380585516184</v>
      </c>
      <c r="AQ121" s="57">
        <f t="shared" ref="AQ121:AS123" si="358">AB121+AN121</f>
        <v>81.540832049306644</v>
      </c>
      <c r="AR121" s="57">
        <f t="shared" si="358"/>
        <v>0</v>
      </c>
      <c r="AS121" s="57">
        <f t="shared" si="358"/>
        <v>81.540832049306644</v>
      </c>
      <c r="AT121" s="57">
        <f>SUMIF($C$122:$C$136,"т. руб.",AT$122:AT$136)</f>
        <v>5.1771956856702639</v>
      </c>
      <c r="AU121" s="57"/>
      <c r="AV121" s="57">
        <f>AT121+AU121</f>
        <v>5.1771956856702639</v>
      </c>
      <c r="AW121" s="57">
        <f>SUMIF($C$122:$C$136,"т. руб.",AW$122:AW$136)</f>
        <v>5.1771956856702639</v>
      </c>
      <c r="AX121" s="57"/>
      <c r="AY121" s="57">
        <f>AW121+AX121</f>
        <v>5.1771956856702639</v>
      </c>
      <c r="AZ121" s="57">
        <f>SUMIF($C$122:$C$136,"т. руб.",AZ$122:AZ$136)</f>
        <v>5.1771956856702639</v>
      </c>
      <c r="BA121" s="57"/>
      <c r="BB121" s="57">
        <f>AZ121+BA121</f>
        <v>5.1771956856702639</v>
      </c>
      <c r="BC121" s="57">
        <f t="shared" ref="BC121:BE123" si="359">AT121+AW121+AZ121</f>
        <v>15.531587057010793</v>
      </c>
      <c r="BD121" s="57">
        <f t="shared" si="359"/>
        <v>0</v>
      </c>
      <c r="BE121" s="57">
        <f t="shared" si="359"/>
        <v>15.531587057010793</v>
      </c>
      <c r="BF121" s="57">
        <f t="shared" ref="BF121:BH123" si="360">AN121+BC121</f>
        <v>38.828967642526976</v>
      </c>
      <c r="BG121" s="57">
        <f t="shared" si="360"/>
        <v>0</v>
      </c>
      <c r="BH121" s="57">
        <f t="shared" si="360"/>
        <v>38.828967642526976</v>
      </c>
      <c r="BI121" s="57">
        <f t="shared" ref="BI121:BK123" si="361">AQ121+BC121</f>
        <v>97.07241910631744</v>
      </c>
      <c r="BJ121" s="57">
        <f t="shared" si="361"/>
        <v>0</v>
      </c>
      <c r="BK121" s="57">
        <f t="shared" si="361"/>
        <v>97.07241910631744</v>
      </c>
      <c r="BL121" s="57">
        <f>SUMIF($C$122:$C$136,"т. руб.",BL$122:BL$136)</f>
        <v>0</v>
      </c>
      <c r="BM121" s="57"/>
      <c r="BN121" s="57">
        <f>BL121+BM121</f>
        <v>0</v>
      </c>
      <c r="BO121" s="41">
        <f t="shared" si="229"/>
        <v>-11.648690292758092</v>
      </c>
      <c r="BP121" s="57">
        <f t="shared" si="173"/>
        <v>-180</v>
      </c>
      <c r="BQ121" s="58"/>
    </row>
    <row r="122" spans="1:69" s="49" customFormat="1" ht="12.75" hidden="1" outlineLevel="4" x14ac:dyDescent="0.2">
      <c r="A122" s="44"/>
      <c r="B122" s="59" t="s">
        <v>105</v>
      </c>
      <c r="C122" s="46" t="s">
        <v>44</v>
      </c>
      <c r="D122" s="47">
        <f>D123*D124/1000</f>
        <v>0</v>
      </c>
      <c r="E122" s="47"/>
      <c r="F122" s="47">
        <f>D122+E122</f>
        <v>0</v>
      </c>
      <c r="G122" s="47">
        <f>G123*G124/1000</f>
        <v>0</v>
      </c>
      <c r="H122" s="47"/>
      <c r="I122" s="47">
        <f>G122+H122</f>
        <v>0</v>
      </c>
      <c r="J122" s="47">
        <f>J123*J124/1000</f>
        <v>0</v>
      </c>
      <c r="K122" s="47"/>
      <c r="L122" s="47">
        <f>J122+K122</f>
        <v>0</v>
      </c>
      <c r="M122" s="47">
        <f t="shared" si="354"/>
        <v>0</v>
      </c>
      <c r="N122" s="47">
        <f t="shared" si="354"/>
        <v>0</v>
      </c>
      <c r="O122" s="47">
        <f t="shared" si="354"/>
        <v>0</v>
      </c>
      <c r="P122" s="47">
        <f>P123*P124/1000</f>
        <v>0</v>
      </c>
      <c r="Q122" s="47"/>
      <c r="R122" s="47">
        <f>P122+Q122</f>
        <v>0</v>
      </c>
      <c r="S122" s="47">
        <f>S123*S124/1000</f>
        <v>0</v>
      </c>
      <c r="T122" s="47"/>
      <c r="U122" s="47">
        <f>S122+T122</f>
        <v>0</v>
      </c>
      <c r="V122" s="47">
        <f>V123*V124/1000</f>
        <v>0</v>
      </c>
      <c r="W122" s="47"/>
      <c r="X122" s="47">
        <f>V122+W122</f>
        <v>0</v>
      </c>
      <c r="Y122" s="47">
        <f t="shared" si="355"/>
        <v>0</v>
      </c>
      <c r="Z122" s="47">
        <f t="shared" si="355"/>
        <v>0</v>
      </c>
      <c r="AA122" s="47">
        <f t="shared" si="355"/>
        <v>0</v>
      </c>
      <c r="AB122" s="47">
        <f t="shared" si="356"/>
        <v>0</v>
      </c>
      <c r="AC122" s="47">
        <f t="shared" si="356"/>
        <v>0</v>
      </c>
      <c r="AD122" s="47">
        <f t="shared" si="356"/>
        <v>0</v>
      </c>
      <c r="AE122" s="47">
        <f>AE123*AE124/1000</f>
        <v>0</v>
      </c>
      <c r="AF122" s="47"/>
      <c r="AG122" s="47">
        <f>AE122+AF122</f>
        <v>0</v>
      </c>
      <c r="AH122" s="47">
        <f>AH123*AH124/1000</f>
        <v>0</v>
      </c>
      <c r="AI122" s="47"/>
      <c r="AJ122" s="47">
        <f>AH122+AI122</f>
        <v>0</v>
      </c>
      <c r="AK122" s="47">
        <f>AK123*AK124/1000</f>
        <v>0</v>
      </c>
      <c r="AL122" s="47"/>
      <c r="AM122" s="47">
        <f>AK122+AL122</f>
        <v>0</v>
      </c>
      <c r="AN122" s="47">
        <f t="shared" si="357"/>
        <v>0</v>
      </c>
      <c r="AO122" s="47">
        <f t="shared" si="357"/>
        <v>0</v>
      </c>
      <c r="AP122" s="47">
        <f t="shared" si="357"/>
        <v>0</v>
      </c>
      <c r="AQ122" s="47">
        <f t="shared" si="358"/>
        <v>0</v>
      </c>
      <c r="AR122" s="47">
        <f t="shared" si="358"/>
        <v>0</v>
      </c>
      <c r="AS122" s="47">
        <f t="shared" si="358"/>
        <v>0</v>
      </c>
      <c r="AT122" s="47">
        <f>AT123*AT124/1000</f>
        <v>0</v>
      </c>
      <c r="AU122" s="47"/>
      <c r="AV122" s="47">
        <f>AT122+AU122</f>
        <v>0</v>
      </c>
      <c r="AW122" s="47">
        <f>AW123*AW124/1000</f>
        <v>0</v>
      </c>
      <c r="AX122" s="47"/>
      <c r="AY122" s="47">
        <f>AW122+AX122</f>
        <v>0</v>
      </c>
      <c r="AZ122" s="47">
        <f>AZ123*AZ124/1000</f>
        <v>0</v>
      </c>
      <c r="BA122" s="47"/>
      <c r="BB122" s="47">
        <f>AZ122+BA122</f>
        <v>0</v>
      </c>
      <c r="BC122" s="47">
        <f t="shared" si="359"/>
        <v>0</v>
      </c>
      <c r="BD122" s="47">
        <f t="shared" si="359"/>
        <v>0</v>
      </c>
      <c r="BE122" s="47">
        <f t="shared" si="359"/>
        <v>0</v>
      </c>
      <c r="BF122" s="47">
        <f t="shared" si="360"/>
        <v>0</v>
      </c>
      <c r="BG122" s="47">
        <f t="shared" si="360"/>
        <v>0</v>
      </c>
      <c r="BH122" s="47">
        <f t="shared" si="360"/>
        <v>0</v>
      </c>
      <c r="BI122" s="47">
        <f t="shared" si="361"/>
        <v>0</v>
      </c>
      <c r="BJ122" s="47">
        <f t="shared" si="361"/>
        <v>0</v>
      </c>
      <c r="BK122" s="47">
        <f t="shared" si="361"/>
        <v>0</v>
      </c>
      <c r="BL122" s="47">
        <f>BL123*BL124/1000</f>
        <v>0</v>
      </c>
      <c r="BM122" s="47"/>
      <c r="BN122" s="47">
        <f>BL122+BM122</f>
        <v>0</v>
      </c>
      <c r="BO122" s="41">
        <f t="shared" si="229"/>
        <v>0</v>
      </c>
      <c r="BP122" s="47">
        <f t="shared" si="173"/>
        <v>0</v>
      </c>
      <c r="BQ122" s="48"/>
    </row>
    <row r="123" spans="1:69" s="43" customFormat="1" ht="12.75" hidden="1" outlineLevel="5" x14ac:dyDescent="0.2">
      <c r="A123" s="50"/>
      <c r="B123" s="51" t="s">
        <v>51</v>
      </c>
      <c r="C123" s="52" t="s">
        <v>58</v>
      </c>
      <c r="D123" s="53">
        <f>'[3]Материалы для СЖБ'!O4319</f>
        <v>7.4357173552565131E-2</v>
      </c>
      <c r="E123" s="53"/>
      <c r="F123" s="53">
        <f>D123+E123</f>
        <v>7.4357173552565131E-2</v>
      </c>
      <c r="G123" s="53">
        <f>'[3]Материалы для СЖБ'!R4319</f>
        <v>7.8731124938010141E-2</v>
      </c>
      <c r="H123" s="53"/>
      <c r="I123" s="53">
        <f>G123+H123</f>
        <v>7.8731124938010141E-2</v>
      </c>
      <c r="J123" s="53">
        <f>'[3]Материалы для СЖБ'!U4319</f>
        <v>8.7479027708900134E-2</v>
      </c>
      <c r="K123" s="53"/>
      <c r="L123" s="53">
        <f>J123+K123</f>
        <v>8.7479027708900134E-2</v>
      </c>
      <c r="M123" s="53">
        <f t="shared" si="354"/>
        <v>0.24056732619947541</v>
      </c>
      <c r="N123" s="53">
        <f t="shared" si="354"/>
        <v>0</v>
      </c>
      <c r="O123" s="53">
        <f t="shared" si="354"/>
        <v>0.24056732619947541</v>
      </c>
      <c r="P123" s="53">
        <f>'[3]Материалы для СЖБ'!AA4319</f>
        <v>7.8731124938010141E-2</v>
      </c>
      <c r="Q123" s="53"/>
      <c r="R123" s="53">
        <f>P123+Q123</f>
        <v>7.8731124938010141E-2</v>
      </c>
      <c r="S123" s="53">
        <f>'[3]Материалы для СЖБ'!AD4319</f>
        <v>6.1235319396230115E-2</v>
      </c>
      <c r="T123" s="53"/>
      <c r="U123" s="53">
        <f>S123+T123</f>
        <v>6.1235319396230115E-2</v>
      </c>
      <c r="V123" s="53">
        <f>'[3]Материалы для СЖБ'!AG4319</f>
        <v>0.14527945108676074</v>
      </c>
      <c r="W123" s="53"/>
      <c r="X123" s="53">
        <f>V123+W123</f>
        <v>0.14527945108676074</v>
      </c>
      <c r="Y123" s="53">
        <f t="shared" si="355"/>
        <v>0.28524589542100098</v>
      </c>
      <c r="Z123" s="53">
        <f t="shared" si="355"/>
        <v>0</v>
      </c>
      <c r="AA123" s="53">
        <f t="shared" si="355"/>
        <v>0.28524589542100098</v>
      </c>
      <c r="AB123" s="53">
        <f t="shared" si="356"/>
        <v>0.52581322162047639</v>
      </c>
      <c r="AC123" s="53">
        <f t="shared" si="356"/>
        <v>0</v>
      </c>
      <c r="AD123" s="53">
        <f t="shared" si="356"/>
        <v>0.52581322162047639</v>
      </c>
      <c r="AE123" s="53">
        <f>'[3]Материалы для СЖБ'!AP4319</f>
        <v>0.18148029259976378</v>
      </c>
      <c r="AF123" s="53"/>
      <c r="AG123" s="53">
        <f>AE123+AF123</f>
        <v>0.18148029259976378</v>
      </c>
      <c r="AH123" s="53">
        <f>'[3]Материалы для СЖБ'!AS4319</f>
        <v>0.19297348924486513</v>
      </c>
      <c r="AI123" s="53"/>
      <c r="AJ123" s="53">
        <f>AH123+AI123</f>
        <v>0.19297348924486513</v>
      </c>
      <c r="AK123" s="53">
        <f>'[3]Материалы для СЖБ'!AV4319</f>
        <v>0.13646728322588425</v>
      </c>
      <c r="AL123" s="53"/>
      <c r="AM123" s="53">
        <f>AK123+AL123</f>
        <v>0.13646728322588425</v>
      </c>
      <c r="AN123" s="53">
        <f t="shared" si="357"/>
        <v>0.51092106507051316</v>
      </c>
      <c r="AO123" s="53">
        <f t="shared" si="357"/>
        <v>0</v>
      </c>
      <c r="AP123" s="53">
        <f t="shared" si="357"/>
        <v>0.51092106507051316</v>
      </c>
      <c r="AQ123" s="53">
        <f t="shared" si="358"/>
        <v>1.0367342866909897</v>
      </c>
      <c r="AR123" s="53">
        <f t="shared" si="358"/>
        <v>0</v>
      </c>
      <c r="AS123" s="53">
        <f t="shared" si="358"/>
        <v>1.0367342866909897</v>
      </c>
      <c r="AT123" s="53">
        <f>'[3]Материалы для СЖБ'!BE4319</f>
        <v>0.19384827952195413</v>
      </c>
      <c r="AU123" s="53"/>
      <c r="AV123" s="53">
        <f>AT123+AU123</f>
        <v>0.19384827952195413</v>
      </c>
      <c r="AW123" s="53">
        <f>'[3]Материалы для СЖБ'!BH4319</f>
        <v>0.17798113149140782</v>
      </c>
      <c r="AX123" s="53"/>
      <c r="AY123" s="53">
        <f>AW123+AX123</f>
        <v>0.17798113149140782</v>
      </c>
      <c r="AZ123" s="53">
        <f>'[3]Материалы для СЖБ'!BK4319</f>
        <v>0.1761106278942855</v>
      </c>
      <c r="BA123" s="53"/>
      <c r="BB123" s="53">
        <f>AZ123+BA123</f>
        <v>0.1761106278942855</v>
      </c>
      <c r="BC123" s="53">
        <f t="shared" si="359"/>
        <v>0.54794003890764742</v>
      </c>
      <c r="BD123" s="53">
        <f t="shared" si="359"/>
        <v>0</v>
      </c>
      <c r="BE123" s="53">
        <f t="shared" si="359"/>
        <v>0.54794003890764742</v>
      </c>
      <c r="BF123" s="53">
        <f t="shared" si="360"/>
        <v>1.0588611039781606</v>
      </c>
      <c r="BG123" s="53">
        <f t="shared" si="360"/>
        <v>0</v>
      </c>
      <c r="BH123" s="53">
        <f t="shared" si="360"/>
        <v>1.0588611039781606</v>
      </c>
      <c r="BI123" s="53">
        <f t="shared" si="361"/>
        <v>1.5846743255986371</v>
      </c>
      <c r="BJ123" s="53">
        <f t="shared" si="361"/>
        <v>0</v>
      </c>
      <c r="BK123" s="53">
        <f t="shared" si="361"/>
        <v>1.5846743255986371</v>
      </c>
      <c r="BL123" s="53"/>
      <c r="BM123" s="53"/>
      <c r="BN123" s="53">
        <f>BL123+BM123</f>
        <v>0</v>
      </c>
      <c r="BO123" s="41">
        <f t="shared" si="229"/>
        <v>-0.19297348924486513</v>
      </c>
      <c r="BP123" s="53">
        <f t="shared" si="173"/>
        <v>-259.52235678840975</v>
      </c>
      <c r="BQ123" s="54"/>
    </row>
    <row r="124" spans="1:69" s="43" customFormat="1" ht="12.75" hidden="1" outlineLevel="5" x14ac:dyDescent="0.2">
      <c r="A124" s="50"/>
      <c r="B124" s="55" t="s">
        <v>53</v>
      </c>
      <c r="C124" s="56" t="s">
        <v>59</v>
      </c>
      <c r="D124" s="53">
        <f>[3]ЦЕНЫ!E194</f>
        <v>0</v>
      </c>
      <c r="E124" s="53"/>
      <c r="F124" s="53">
        <f>IF(F123=0,,F122/F123*1000)</f>
        <v>0</v>
      </c>
      <c r="G124" s="53">
        <f>[3]ЦЕНЫ!F194</f>
        <v>0</v>
      </c>
      <c r="H124" s="53"/>
      <c r="I124" s="53">
        <f>IF(I123=0,,I122/I123*1000)</f>
        <v>0</v>
      </c>
      <c r="J124" s="53">
        <f>[3]ЦЕНЫ!G194</f>
        <v>0</v>
      </c>
      <c r="K124" s="53"/>
      <c r="L124" s="53">
        <f>IF(L123=0,,L122/L123*1000)</f>
        <v>0</v>
      </c>
      <c r="M124" s="53">
        <f>IF(M123=0,,M122/M123*1000)</f>
        <v>0</v>
      </c>
      <c r="N124" s="53">
        <f>IF(N123=0,,N122/N123*1000)</f>
        <v>0</v>
      </c>
      <c r="O124" s="53">
        <f>IF(O123=0,,O122/O123*1000)</f>
        <v>0</v>
      </c>
      <c r="P124" s="53">
        <f>[3]ЦЕНЫ!H194</f>
        <v>0</v>
      </c>
      <c r="Q124" s="53"/>
      <c r="R124" s="53">
        <f>IF(R123=0,,R122/R123*1000)</f>
        <v>0</v>
      </c>
      <c r="S124" s="53">
        <f>[3]ЦЕНЫ!I194</f>
        <v>0</v>
      </c>
      <c r="T124" s="53"/>
      <c r="U124" s="53">
        <f>IF(U123=0,,U122/U123*1000)</f>
        <v>0</v>
      </c>
      <c r="V124" s="53">
        <f>[3]ЦЕНЫ!J194</f>
        <v>0</v>
      </c>
      <c r="W124" s="53"/>
      <c r="X124" s="53">
        <f t="shared" ref="X124:AD124" si="362">IF(X123=0,,X122/X123*1000)</f>
        <v>0</v>
      </c>
      <c r="Y124" s="53">
        <f t="shared" si="362"/>
        <v>0</v>
      </c>
      <c r="Z124" s="53">
        <f t="shared" si="362"/>
        <v>0</v>
      </c>
      <c r="AA124" s="53">
        <f t="shared" si="362"/>
        <v>0</v>
      </c>
      <c r="AB124" s="53">
        <f t="shared" si="362"/>
        <v>0</v>
      </c>
      <c r="AC124" s="53">
        <f t="shared" si="362"/>
        <v>0</v>
      </c>
      <c r="AD124" s="53">
        <f t="shared" si="362"/>
        <v>0</v>
      </c>
      <c r="AE124" s="53">
        <f>[3]ЦЕНЫ!K194</f>
        <v>0</v>
      </c>
      <c r="AF124" s="53"/>
      <c r="AG124" s="53">
        <f>IF(AG123=0,,AG122/AG123*1000)</f>
        <v>0</v>
      </c>
      <c r="AH124" s="53">
        <f>[3]ЦЕНЫ!L194</f>
        <v>0</v>
      </c>
      <c r="AI124" s="53"/>
      <c r="AJ124" s="53">
        <f>IF(AJ123=0,,AJ122/AJ123*1000)</f>
        <v>0</v>
      </c>
      <c r="AK124" s="53">
        <f>[3]ЦЕНЫ!M194</f>
        <v>0</v>
      </c>
      <c r="AL124" s="53"/>
      <c r="AM124" s="53">
        <f t="shared" ref="AM124:AS124" si="363">IF(AM123=0,,AM122/AM123*1000)</f>
        <v>0</v>
      </c>
      <c r="AN124" s="53">
        <f t="shared" si="363"/>
        <v>0</v>
      </c>
      <c r="AO124" s="53">
        <f t="shared" si="363"/>
        <v>0</v>
      </c>
      <c r="AP124" s="53">
        <f t="shared" si="363"/>
        <v>0</v>
      </c>
      <c r="AQ124" s="53">
        <f t="shared" si="363"/>
        <v>0</v>
      </c>
      <c r="AR124" s="53">
        <f t="shared" si="363"/>
        <v>0</v>
      </c>
      <c r="AS124" s="53">
        <f t="shared" si="363"/>
        <v>0</v>
      </c>
      <c r="AT124" s="53">
        <f>[3]ЦЕНЫ!N194</f>
        <v>0</v>
      </c>
      <c r="AU124" s="53"/>
      <c r="AV124" s="53">
        <f>IF(AV123=0,,AV122/AV123*1000)</f>
        <v>0</v>
      </c>
      <c r="AW124" s="53">
        <f>[3]ЦЕНЫ!O194</f>
        <v>0</v>
      </c>
      <c r="AX124" s="53"/>
      <c r="AY124" s="53">
        <f>IF(AY123=0,,AY122/AY123*1000)</f>
        <v>0</v>
      </c>
      <c r="AZ124" s="53">
        <f>[3]ЦЕНЫ!P194</f>
        <v>0</v>
      </c>
      <c r="BA124" s="53"/>
      <c r="BB124" s="53">
        <f t="shared" ref="BB124:BK124" si="364">IF(BB123=0,,BB122/BB123*1000)</f>
        <v>0</v>
      </c>
      <c r="BC124" s="53">
        <f t="shared" si="364"/>
        <v>0</v>
      </c>
      <c r="BD124" s="53">
        <f t="shared" si="364"/>
        <v>0</v>
      </c>
      <c r="BE124" s="53">
        <f t="shared" si="364"/>
        <v>0</v>
      </c>
      <c r="BF124" s="53">
        <f t="shared" si="364"/>
        <v>0</v>
      </c>
      <c r="BG124" s="53">
        <f t="shared" si="364"/>
        <v>0</v>
      </c>
      <c r="BH124" s="53">
        <f t="shared" si="364"/>
        <v>0</v>
      </c>
      <c r="BI124" s="53">
        <f t="shared" si="364"/>
        <v>0</v>
      </c>
      <c r="BJ124" s="53">
        <f t="shared" si="364"/>
        <v>0</v>
      </c>
      <c r="BK124" s="53">
        <f t="shared" si="364"/>
        <v>0</v>
      </c>
      <c r="BL124" s="53"/>
      <c r="BM124" s="53"/>
      <c r="BN124" s="53">
        <f>IF(BN123=0,,BN122/BN123*1000)</f>
        <v>0</v>
      </c>
      <c r="BO124" s="41">
        <f t="shared" si="229"/>
        <v>0</v>
      </c>
      <c r="BP124" s="53">
        <f t="shared" si="173"/>
        <v>0</v>
      </c>
      <c r="BQ124" s="54"/>
    </row>
    <row r="125" spans="1:69" s="49" customFormat="1" ht="12.75" hidden="1" outlineLevel="4" x14ac:dyDescent="0.2">
      <c r="A125" s="44"/>
      <c r="B125" s="59" t="s">
        <v>106</v>
      </c>
      <c r="C125" s="46" t="s">
        <v>44</v>
      </c>
      <c r="D125" s="47">
        <f>D126*D127/1000</f>
        <v>6.4714946070878288</v>
      </c>
      <c r="E125" s="47"/>
      <c r="F125" s="47">
        <f>D125+E125</f>
        <v>6.4714946070878288</v>
      </c>
      <c r="G125" s="47">
        <f>G126*G127/1000</f>
        <v>7.1186440677966107</v>
      </c>
      <c r="H125" s="47"/>
      <c r="I125" s="47">
        <f>G125+H125</f>
        <v>7.1186440677966107</v>
      </c>
      <c r="J125" s="47">
        <f>J126*J127/1000</f>
        <v>11.648690292758092</v>
      </c>
      <c r="K125" s="47"/>
      <c r="L125" s="47">
        <f>J125+K125</f>
        <v>11.648690292758092</v>
      </c>
      <c r="M125" s="47">
        <f t="shared" ref="M125:O126" si="365">D125+G125+J125</f>
        <v>25.238828967642533</v>
      </c>
      <c r="N125" s="47">
        <f t="shared" si="365"/>
        <v>0</v>
      </c>
      <c r="O125" s="47">
        <f t="shared" si="365"/>
        <v>25.238828967642533</v>
      </c>
      <c r="P125" s="47">
        <f>P126*P127/1000</f>
        <v>9.7072419106317422</v>
      </c>
      <c r="Q125" s="47"/>
      <c r="R125" s="47">
        <f>P125+Q125</f>
        <v>9.7072419106317422</v>
      </c>
      <c r="S125" s="47">
        <f>S126*S127/1000</f>
        <v>11.648690292758092</v>
      </c>
      <c r="T125" s="47"/>
      <c r="U125" s="47">
        <f>S125+T125</f>
        <v>11.648690292758092</v>
      </c>
      <c r="V125" s="47">
        <f>V126*V127/1000</f>
        <v>11.648690292758092</v>
      </c>
      <c r="W125" s="47"/>
      <c r="X125" s="47">
        <f>V125+W125</f>
        <v>11.648690292758092</v>
      </c>
      <c r="Y125" s="47">
        <f t="shared" ref="Y125:AA126" si="366">P125+S125+V125</f>
        <v>33.004622496147924</v>
      </c>
      <c r="Z125" s="47">
        <f t="shared" si="366"/>
        <v>0</v>
      </c>
      <c r="AA125" s="47">
        <f t="shared" si="366"/>
        <v>33.004622496147924</v>
      </c>
      <c r="AB125" s="47">
        <f t="shared" ref="AB125:AD126" si="367">M125+Y125</f>
        <v>58.243451463790457</v>
      </c>
      <c r="AC125" s="47">
        <f t="shared" si="367"/>
        <v>0</v>
      </c>
      <c r="AD125" s="47">
        <f t="shared" si="367"/>
        <v>58.243451463790457</v>
      </c>
      <c r="AE125" s="47">
        <f>AE126*AE127/1000</f>
        <v>11.648690292758092</v>
      </c>
      <c r="AF125" s="47"/>
      <c r="AG125" s="47">
        <f>AE125+AF125</f>
        <v>11.648690292758092</v>
      </c>
      <c r="AH125" s="47">
        <f>AH126*AH127/1000</f>
        <v>11.648690292758092</v>
      </c>
      <c r="AI125" s="47"/>
      <c r="AJ125" s="47">
        <f>AH125+AI125</f>
        <v>11.648690292758092</v>
      </c>
      <c r="AK125" s="47">
        <f>AK126*AK127/1000</f>
        <v>0</v>
      </c>
      <c r="AL125" s="47"/>
      <c r="AM125" s="47">
        <f>AK125+AL125</f>
        <v>0</v>
      </c>
      <c r="AN125" s="47">
        <f t="shared" ref="AN125:AP126" si="368">AE125+AH125+AK125</f>
        <v>23.297380585516184</v>
      </c>
      <c r="AO125" s="47">
        <f t="shared" si="368"/>
        <v>0</v>
      </c>
      <c r="AP125" s="47">
        <f t="shared" si="368"/>
        <v>23.297380585516184</v>
      </c>
      <c r="AQ125" s="47">
        <f t="shared" ref="AQ125:AS126" si="369">AB125+AN125</f>
        <v>81.540832049306644</v>
      </c>
      <c r="AR125" s="47">
        <f t="shared" si="369"/>
        <v>0</v>
      </c>
      <c r="AS125" s="47">
        <f t="shared" si="369"/>
        <v>81.540832049306644</v>
      </c>
      <c r="AT125" s="47">
        <f>AT126*AT127/1000</f>
        <v>5.1771956856702639</v>
      </c>
      <c r="AU125" s="47"/>
      <c r="AV125" s="47">
        <f>AT125+AU125</f>
        <v>5.1771956856702639</v>
      </c>
      <c r="AW125" s="47">
        <f>AW126*AW127/1000</f>
        <v>5.1771956856702639</v>
      </c>
      <c r="AX125" s="47"/>
      <c r="AY125" s="47">
        <f>AW125+AX125</f>
        <v>5.1771956856702639</v>
      </c>
      <c r="AZ125" s="47">
        <f>AZ126*AZ127/1000</f>
        <v>5.1771956856702639</v>
      </c>
      <c r="BA125" s="47"/>
      <c r="BB125" s="47">
        <f>AZ125+BA125</f>
        <v>5.1771956856702639</v>
      </c>
      <c r="BC125" s="47">
        <f t="shared" ref="BC125:BE126" si="370">AT125+AW125+AZ125</f>
        <v>15.531587057010793</v>
      </c>
      <c r="BD125" s="47">
        <f t="shared" si="370"/>
        <v>0</v>
      </c>
      <c r="BE125" s="47">
        <f t="shared" si="370"/>
        <v>15.531587057010793</v>
      </c>
      <c r="BF125" s="47">
        <f t="shared" ref="BF125:BH126" si="371">AN125+BC125</f>
        <v>38.828967642526976</v>
      </c>
      <c r="BG125" s="47">
        <f t="shared" si="371"/>
        <v>0</v>
      </c>
      <c r="BH125" s="47">
        <f t="shared" si="371"/>
        <v>38.828967642526976</v>
      </c>
      <c r="BI125" s="47">
        <f t="shared" ref="BI125:BK126" si="372">AQ125+BC125</f>
        <v>97.07241910631744</v>
      </c>
      <c r="BJ125" s="47">
        <f t="shared" si="372"/>
        <v>0</v>
      </c>
      <c r="BK125" s="47">
        <f t="shared" si="372"/>
        <v>97.07241910631744</v>
      </c>
      <c r="BL125" s="47">
        <f>BL126*BL127/1000</f>
        <v>0</v>
      </c>
      <c r="BM125" s="47"/>
      <c r="BN125" s="47">
        <f>BL125+BM125</f>
        <v>0</v>
      </c>
      <c r="BO125" s="41">
        <f t="shared" si="229"/>
        <v>-11.648690292758092</v>
      </c>
      <c r="BP125" s="47">
        <f t="shared" si="173"/>
        <v>-180</v>
      </c>
      <c r="BQ125" s="48"/>
    </row>
    <row r="126" spans="1:69" s="43" customFormat="1" ht="12.75" hidden="1" outlineLevel="5" x14ac:dyDescent="0.2">
      <c r="A126" s="50"/>
      <c r="B126" s="51" t="s">
        <v>51</v>
      </c>
      <c r="C126" s="52" t="s">
        <v>83</v>
      </c>
      <c r="D126" s="53">
        <f>'[3]Материалы для СЖБ'!O4320</f>
        <v>69.421487603305792</v>
      </c>
      <c r="E126" s="53"/>
      <c r="F126" s="53">
        <f>D126+E126</f>
        <v>69.421487603305792</v>
      </c>
      <c r="G126" s="53">
        <f>'[3]Материалы для СЖБ'!R4320</f>
        <v>76.363636363636374</v>
      </c>
      <c r="H126" s="53"/>
      <c r="I126" s="53">
        <f>G126+H126</f>
        <v>76.363636363636374</v>
      </c>
      <c r="J126" s="53">
        <f>'[3]Материалы для СЖБ'!U4320</f>
        <v>124.95867768595043</v>
      </c>
      <c r="K126" s="53"/>
      <c r="L126" s="53">
        <f>J126+K126</f>
        <v>124.95867768595043</v>
      </c>
      <c r="M126" s="53">
        <f t="shared" si="365"/>
        <v>270.74380165289261</v>
      </c>
      <c r="N126" s="53">
        <f t="shared" si="365"/>
        <v>0</v>
      </c>
      <c r="O126" s="53">
        <f t="shared" si="365"/>
        <v>270.74380165289261</v>
      </c>
      <c r="P126" s="53">
        <f>'[3]Материалы для СЖБ'!AA4320</f>
        <v>104.1322314049587</v>
      </c>
      <c r="Q126" s="53"/>
      <c r="R126" s="53">
        <f>P126+Q126</f>
        <v>104.1322314049587</v>
      </c>
      <c r="S126" s="53">
        <f>'[3]Материалы для СЖБ'!AD4320</f>
        <v>124.95867768595043</v>
      </c>
      <c r="T126" s="53"/>
      <c r="U126" s="53">
        <f>S126+T126</f>
        <v>124.95867768595043</v>
      </c>
      <c r="V126" s="53">
        <f>'[3]Материалы для СЖБ'!AG4320</f>
        <v>124.95867768595043</v>
      </c>
      <c r="W126" s="53"/>
      <c r="X126" s="53">
        <f>V126+W126</f>
        <v>124.95867768595043</v>
      </c>
      <c r="Y126" s="53">
        <f t="shared" si="366"/>
        <v>354.04958677685954</v>
      </c>
      <c r="Z126" s="53">
        <f t="shared" si="366"/>
        <v>0</v>
      </c>
      <c r="AA126" s="53">
        <f t="shared" si="366"/>
        <v>354.04958677685954</v>
      </c>
      <c r="AB126" s="53">
        <f t="shared" si="367"/>
        <v>624.79338842975221</v>
      </c>
      <c r="AC126" s="53">
        <f t="shared" si="367"/>
        <v>0</v>
      </c>
      <c r="AD126" s="53">
        <f t="shared" si="367"/>
        <v>624.79338842975221</v>
      </c>
      <c r="AE126" s="53">
        <f>'[3]Материалы для СЖБ'!AP4320</f>
        <v>124.95867768595043</v>
      </c>
      <c r="AF126" s="53"/>
      <c r="AG126" s="53">
        <f>AE126+AF126</f>
        <v>124.95867768595043</v>
      </c>
      <c r="AH126" s="53">
        <f>'[3]Материалы для СЖБ'!AS4320</f>
        <v>124.95867768595043</v>
      </c>
      <c r="AI126" s="53"/>
      <c r="AJ126" s="53">
        <f>AH126+AI126</f>
        <v>124.95867768595043</v>
      </c>
      <c r="AK126" s="53">
        <f>'[3]Материалы для СЖБ'!AV4320</f>
        <v>0</v>
      </c>
      <c r="AL126" s="53"/>
      <c r="AM126" s="53">
        <f>AK126+AL126</f>
        <v>0</v>
      </c>
      <c r="AN126" s="53">
        <f t="shared" si="368"/>
        <v>249.91735537190087</v>
      </c>
      <c r="AO126" s="53">
        <f t="shared" si="368"/>
        <v>0</v>
      </c>
      <c r="AP126" s="53">
        <f t="shared" si="368"/>
        <v>249.91735537190087</v>
      </c>
      <c r="AQ126" s="53">
        <f t="shared" si="369"/>
        <v>874.71074380165305</v>
      </c>
      <c r="AR126" s="53">
        <f t="shared" si="369"/>
        <v>0</v>
      </c>
      <c r="AS126" s="53">
        <f t="shared" si="369"/>
        <v>874.71074380165305</v>
      </c>
      <c r="AT126" s="53">
        <f>'[3]Материалы для СЖБ'!BE4320</f>
        <v>55.537190082644642</v>
      </c>
      <c r="AU126" s="53"/>
      <c r="AV126" s="53">
        <f>AT126+AU126</f>
        <v>55.537190082644642</v>
      </c>
      <c r="AW126" s="53">
        <f>'[3]Материалы для СЖБ'!BH4320</f>
        <v>55.537190082644642</v>
      </c>
      <c r="AX126" s="53"/>
      <c r="AY126" s="53">
        <f>AW126+AX126</f>
        <v>55.537190082644642</v>
      </c>
      <c r="AZ126" s="53">
        <f>'[3]Материалы для СЖБ'!BK4320</f>
        <v>55.537190082644642</v>
      </c>
      <c r="BA126" s="53"/>
      <c r="BB126" s="53">
        <f>AZ126+BA126</f>
        <v>55.537190082644642</v>
      </c>
      <c r="BC126" s="53">
        <f t="shared" si="370"/>
        <v>166.61157024793391</v>
      </c>
      <c r="BD126" s="53">
        <f t="shared" si="370"/>
        <v>0</v>
      </c>
      <c r="BE126" s="53">
        <f t="shared" si="370"/>
        <v>166.61157024793391</v>
      </c>
      <c r="BF126" s="53">
        <f t="shared" si="371"/>
        <v>416.52892561983481</v>
      </c>
      <c r="BG126" s="53">
        <f t="shared" si="371"/>
        <v>0</v>
      </c>
      <c r="BH126" s="53">
        <f t="shared" si="371"/>
        <v>416.52892561983481</v>
      </c>
      <c r="BI126" s="53">
        <f t="shared" si="372"/>
        <v>1041.322314049587</v>
      </c>
      <c r="BJ126" s="53">
        <f t="shared" si="372"/>
        <v>0</v>
      </c>
      <c r="BK126" s="53">
        <f t="shared" si="372"/>
        <v>1041.322314049587</v>
      </c>
      <c r="BL126" s="53"/>
      <c r="BM126" s="53"/>
      <c r="BN126" s="53">
        <f>BL126+BM126</f>
        <v>0</v>
      </c>
      <c r="BO126" s="41">
        <f t="shared" si="229"/>
        <v>-124.95867768595043</v>
      </c>
      <c r="BP126" s="53">
        <f t="shared" si="173"/>
        <v>-180.00000000000003</v>
      </c>
      <c r="BQ126" s="54"/>
    </row>
    <row r="127" spans="1:69" s="43" customFormat="1" ht="12.75" hidden="1" outlineLevel="5" x14ac:dyDescent="0.2">
      <c r="A127" s="50"/>
      <c r="B127" s="55" t="s">
        <v>53</v>
      </c>
      <c r="C127" s="56" t="s">
        <v>84</v>
      </c>
      <c r="D127" s="53">
        <f>[3]ЦЕНЫ!E195</f>
        <v>93.220338983050851</v>
      </c>
      <c r="E127" s="53"/>
      <c r="F127" s="53">
        <f>IF(F126=0,,F125/F126*1000)</f>
        <v>93.220338983050866</v>
      </c>
      <c r="G127" s="53">
        <f>[3]ЦЕНЫ!F195</f>
        <v>93.220338983050851</v>
      </c>
      <c r="H127" s="53"/>
      <c r="I127" s="53">
        <f>IF(I126=0,,I125/I126*1000)</f>
        <v>93.220338983050851</v>
      </c>
      <c r="J127" s="53">
        <f>[3]ЦЕНЫ!G195</f>
        <v>93.220338983050851</v>
      </c>
      <c r="K127" s="53"/>
      <c r="L127" s="53">
        <f>IF(L126=0,,L125/L126*1000)</f>
        <v>93.220338983050851</v>
      </c>
      <c r="M127" s="53">
        <f>IF(M126=0,,M125/M126*1000)</f>
        <v>93.220338983050851</v>
      </c>
      <c r="N127" s="53">
        <f>IF(N126=0,,N125/N126*1000)</f>
        <v>0</v>
      </c>
      <c r="O127" s="53">
        <f>IF(O126=0,,O125/O126*1000)</f>
        <v>93.220338983050851</v>
      </c>
      <c r="P127" s="53">
        <f>[3]ЦЕНЫ!H195</f>
        <v>93.220338983050851</v>
      </c>
      <c r="Q127" s="53"/>
      <c r="R127" s="53">
        <f>IF(R126=0,,R125/R126*1000)</f>
        <v>93.220338983050837</v>
      </c>
      <c r="S127" s="53">
        <f>[3]ЦЕНЫ!I195</f>
        <v>93.220338983050851</v>
      </c>
      <c r="T127" s="53"/>
      <c r="U127" s="53">
        <f>IF(U126=0,,U125/U126*1000)</f>
        <v>93.220338983050851</v>
      </c>
      <c r="V127" s="53">
        <f>[3]ЦЕНЫ!J195</f>
        <v>93.220338983050851</v>
      </c>
      <c r="W127" s="53"/>
      <c r="X127" s="53">
        <f t="shared" ref="X127:AD127" si="373">IF(X126=0,,X125/X126*1000)</f>
        <v>93.220338983050851</v>
      </c>
      <c r="Y127" s="53">
        <f t="shared" si="373"/>
        <v>93.220338983050851</v>
      </c>
      <c r="Z127" s="53">
        <f t="shared" si="373"/>
        <v>0</v>
      </c>
      <c r="AA127" s="53">
        <f t="shared" si="373"/>
        <v>93.220338983050851</v>
      </c>
      <c r="AB127" s="53">
        <f t="shared" si="373"/>
        <v>93.220338983050837</v>
      </c>
      <c r="AC127" s="53">
        <f t="shared" si="373"/>
        <v>0</v>
      </c>
      <c r="AD127" s="53">
        <f t="shared" si="373"/>
        <v>93.220338983050837</v>
      </c>
      <c r="AE127" s="53">
        <f>[3]ЦЕНЫ!K195</f>
        <v>93.220338983050851</v>
      </c>
      <c r="AF127" s="53"/>
      <c r="AG127" s="53">
        <f>IF(AG126=0,,AG125/AG126*1000)</f>
        <v>93.220338983050851</v>
      </c>
      <c r="AH127" s="53">
        <f>[3]ЦЕНЫ!L195</f>
        <v>93.220338983050851</v>
      </c>
      <c r="AI127" s="53"/>
      <c r="AJ127" s="53">
        <f>IF(AJ126=0,,AJ125/AJ126*1000)</f>
        <v>93.220338983050851</v>
      </c>
      <c r="AK127" s="53">
        <f>[3]ЦЕНЫ!M195</f>
        <v>93.220338983050851</v>
      </c>
      <c r="AL127" s="53"/>
      <c r="AM127" s="53">
        <f t="shared" ref="AM127:AS127" si="374">IF(AM126=0,,AM125/AM126*1000)</f>
        <v>0</v>
      </c>
      <c r="AN127" s="53">
        <f t="shared" si="374"/>
        <v>93.220338983050851</v>
      </c>
      <c r="AO127" s="53">
        <f t="shared" si="374"/>
        <v>0</v>
      </c>
      <c r="AP127" s="53">
        <f t="shared" si="374"/>
        <v>93.220338983050851</v>
      </c>
      <c r="AQ127" s="53">
        <f t="shared" si="374"/>
        <v>93.220338983050851</v>
      </c>
      <c r="AR127" s="53">
        <f t="shared" si="374"/>
        <v>0</v>
      </c>
      <c r="AS127" s="53">
        <f t="shared" si="374"/>
        <v>93.220338983050851</v>
      </c>
      <c r="AT127" s="53">
        <f>[3]ЦЕНЫ!N195</f>
        <v>93.220338983050851</v>
      </c>
      <c r="AU127" s="53"/>
      <c r="AV127" s="53">
        <f>IF(AV126=0,,AV125/AV126*1000)</f>
        <v>93.220338983050866</v>
      </c>
      <c r="AW127" s="53">
        <f>[3]ЦЕНЫ!O195</f>
        <v>93.220338983050851</v>
      </c>
      <c r="AX127" s="53"/>
      <c r="AY127" s="53">
        <f>IF(AY126=0,,AY125/AY126*1000)</f>
        <v>93.220338983050866</v>
      </c>
      <c r="AZ127" s="53">
        <f>[3]ЦЕНЫ!P195</f>
        <v>93.220338983050851</v>
      </c>
      <c r="BA127" s="53"/>
      <c r="BB127" s="53">
        <f t="shared" ref="BB127:BK127" si="375">IF(BB126=0,,BB125/BB126*1000)</f>
        <v>93.220338983050866</v>
      </c>
      <c r="BC127" s="53">
        <f t="shared" si="375"/>
        <v>93.22033898305088</v>
      </c>
      <c r="BD127" s="53">
        <f t="shared" si="375"/>
        <v>0</v>
      </c>
      <c r="BE127" s="53">
        <f t="shared" si="375"/>
        <v>93.22033898305088</v>
      </c>
      <c r="BF127" s="53">
        <f t="shared" si="375"/>
        <v>93.220338983050851</v>
      </c>
      <c r="BG127" s="53">
        <f t="shared" si="375"/>
        <v>0</v>
      </c>
      <c r="BH127" s="53">
        <f t="shared" si="375"/>
        <v>93.220338983050851</v>
      </c>
      <c r="BI127" s="53">
        <f t="shared" si="375"/>
        <v>93.220338983050851</v>
      </c>
      <c r="BJ127" s="53">
        <f t="shared" si="375"/>
        <v>0</v>
      </c>
      <c r="BK127" s="53">
        <f t="shared" si="375"/>
        <v>93.220338983050851</v>
      </c>
      <c r="BL127" s="53"/>
      <c r="BM127" s="53"/>
      <c r="BN127" s="53">
        <f>IF(BN126=0,,BN125/BN126*1000)</f>
        <v>0</v>
      </c>
      <c r="BO127" s="41">
        <f t="shared" si="229"/>
        <v>-93.220338983050851</v>
      </c>
      <c r="BP127" s="53">
        <f t="shared" si="173"/>
        <v>-99.999999999999986</v>
      </c>
      <c r="BQ127" s="54"/>
    </row>
    <row r="128" spans="1:69" s="49" customFormat="1" ht="12.75" hidden="1" outlineLevel="4" x14ac:dyDescent="0.2">
      <c r="A128" s="44"/>
      <c r="B128" s="59" t="s">
        <v>107</v>
      </c>
      <c r="C128" s="46" t="s">
        <v>44</v>
      </c>
      <c r="D128" s="47">
        <f>D129*D130/1000</f>
        <v>0</v>
      </c>
      <c r="E128" s="47"/>
      <c r="F128" s="47">
        <f>D128+E128</f>
        <v>0</v>
      </c>
      <c r="G128" s="47">
        <f>G129*G130/1000</f>
        <v>0</v>
      </c>
      <c r="H128" s="47"/>
      <c r="I128" s="47">
        <f>G128+H128</f>
        <v>0</v>
      </c>
      <c r="J128" s="47">
        <f>J129*J130/1000</f>
        <v>0</v>
      </c>
      <c r="K128" s="47"/>
      <c r="L128" s="47">
        <f>J128+K128</f>
        <v>0</v>
      </c>
      <c r="M128" s="47">
        <f t="shared" ref="M128:O129" si="376">D128+G128+J128</f>
        <v>0</v>
      </c>
      <c r="N128" s="47">
        <f t="shared" si="376"/>
        <v>0</v>
      </c>
      <c r="O128" s="47">
        <f t="shared" si="376"/>
        <v>0</v>
      </c>
      <c r="P128" s="47">
        <f>P129*P130/1000</f>
        <v>0</v>
      </c>
      <c r="Q128" s="47"/>
      <c r="R128" s="47">
        <f>P128+Q128</f>
        <v>0</v>
      </c>
      <c r="S128" s="47">
        <f>S129*S130/1000</f>
        <v>0</v>
      </c>
      <c r="T128" s="47"/>
      <c r="U128" s="47">
        <f>S128+T128</f>
        <v>0</v>
      </c>
      <c r="V128" s="47">
        <f>V129*V130/1000</f>
        <v>0</v>
      </c>
      <c r="W128" s="47"/>
      <c r="X128" s="47">
        <f>V128+W128</f>
        <v>0</v>
      </c>
      <c r="Y128" s="47">
        <f t="shared" ref="Y128:AA129" si="377">P128+S128+V128</f>
        <v>0</v>
      </c>
      <c r="Z128" s="47">
        <f t="shared" si="377"/>
        <v>0</v>
      </c>
      <c r="AA128" s="47">
        <f t="shared" si="377"/>
        <v>0</v>
      </c>
      <c r="AB128" s="47">
        <f t="shared" ref="AB128:AD129" si="378">M128+Y128</f>
        <v>0</v>
      </c>
      <c r="AC128" s="47">
        <f t="shared" si="378"/>
        <v>0</v>
      </c>
      <c r="AD128" s="47">
        <f t="shared" si="378"/>
        <v>0</v>
      </c>
      <c r="AE128" s="47">
        <f>AE129*AE130/1000</f>
        <v>0</v>
      </c>
      <c r="AF128" s="47"/>
      <c r="AG128" s="47">
        <f>AE128+AF128</f>
        <v>0</v>
      </c>
      <c r="AH128" s="47">
        <f>AH129*AH130/1000</f>
        <v>0</v>
      </c>
      <c r="AI128" s="47"/>
      <c r="AJ128" s="47">
        <f>AH128+AI128</f>
        <v>0</v>
      </c>
      <c r="AK128" s="47">
        <f>AK129*AK130/1000</f>
        <v>0</v>
      </c>
      <c r="AL128" s="47"/>
      <c r="AM128" s="47">
        <f>AK128+AL128</f>
        <v>0</v>
      </c>
      <c r="AN128" s="47">
        <f t="shared" ref="AN128:AP129" si="379">AE128+AH128+AK128</f>
        <v>0</v>
      </c>
      <c r="AO128" s="47">
        <f t="shared" si="379"/>
        <v>0</v>
      </c>
      <c r="AP128" s="47">
        <f t="shared" si="379"/>
        <v>0</v>
      </c>
      <c r="AQ128" s="47">
        <f t="shared" ref="AQ128:AS129" si="380">AB128+AN128</f>
        <v>0</v>
      </c>
      <c r="AR128" s="47">
        <f t="shared" si="380"/>
        <v>0</v>
      </c>
      <c r="AS128" s="47">
        <f t="shared" si="380"/>
        <v>0</v>
      </c>
      <c r="AT128" s="47">
        <f>AT129*AT130/1000</f>
        <v>0</v>
      </c>
      <c r="AU128" s="47"/>
      <c r="AV128" s="47">
        <f>AT128+AU128</f>
        <v>0</v>
      </c>
      <c r="AW128" s="47">
        <f>AW129*AW130/1000</f>
        <v>0</v>
      </c>
      <c r="AX128" s="47"/>
      <c r="AY128" s="47">
        <f>AW128+AX128</f>
        <v>0</v>
      </c>
      <c r="AZ128" s="47">
        <f>AZ129*AZ130/1000</f>
        <v>0</v>
      </c>
      <c r="BA128" s="47"/>
      <c r="BB128" s="47">
        <f>AZ128+BA128</f>
        <v>0</v>
      </c>
      <c r="BC128" s="47">
        <f t="shared" ref="BC128:BE129" si="381">AT128+AW128+AZ128</f>
        <v>0</v>
      </c>
      <c r="BD128" s="47">
        <f t="shared" si="381"/>
        <v>0</v>
      </c>
      <c r="BE128" s="47">
        <f t="shared" si="381"/>
        <v>0</v>
      </c>
      <c r="BF128" s="47">
        <f t="shared" ref="BF128:BH129" si="382">AN128+BC128</f>
        <v>0</v>
      </c>
      <c r="BG128" s="47">
        <f t="shared" si="382"/>
        <v>0</v>
      </c>
      <c r="BH128" s="47">
        <f t="shared" si="382"/>
        <v>0</v>
      </c>
      <c r="BI128" s="47">
        <f t="shared" ref="BI128:BK129" si="383">AQ128+BC128</f>
        <v>0</v>
      </c>
      <c r="BJ128" s="47">
        <f t="shared" si="383"/>
        <v>0</v>
      </c>
      <c r="BK128" s="47">
        <f t="shared" si="383"/>
        <v>0</v>
      </c>
      <c r="BL128" s="47">
        <f>BL129*BL130/1000</f>
        <v>0</v>
      </c>
      <c r="BM128" s="47"/>
      <c r="BN128" s="47">
        <f>BL128+BM128</f>
        <v>0</v>
      </c>
      <c r="BO128" s="41">
        <f t="shared" si="229"/>
        <v>0</v>
      </c>
      <c r="BP128" s="47">
        <f t="shared" si="173"/>
        <v>0</v>
      </c>
      <c r="BQ128" s="48"/>
    </row>
    <row r="129" spans="1:69" s="43" customFormat="1" ht="13.5" hidden="1" outlineLevel="5" x14ac:dyDescent="0.2">
      <c r="A129" s="50"/>
      <c r="B129" s="51" t="s">
        <v>51</v>
      </c>
      <c r="C129" s="65" t="s">
        <v>108</v>
      </c>
      <c r="D129" s="53">
        <f>'[3]Материалы для СЖБ'!O4321</f>
        <v>73.301939598054801</v>
      </c>
      <c r="E129" s="53"/>
      <c r="F129" s="53">
        <f>D129+E129</f>
        <v>73.301939598054801</v>
      </c>
      <c r="G129" s="53">
        <f>'[3]Материалы для СЖБ'!R4321</f>
        <v>80.608470804357509</v>
      </c>
      <c r="H129" s="53"/>
      <c r="I129" s="53">
        <f>G129+H129</f>
        <v>80.608470804357509</v>
      </c>
      <c r="J129" s="53">
        <f>'[3]Материалы для СЖБ'!U4321</f>
        <v>224.08516958059926</v>
      </c>
      <c r="K129" s="53"/>
      <c r="L129" s="53">
        <f>J129+K129</f>
        <v>224.08516958059926</v>
      </c>
      <c r="M129" s="53">
        <f t="shared" si="376"/>
        <v>377.99557998301157</v>
      </c>
      <c r="N129" s="53">
        <f t="shared" si="376"/>
        <v>0</v>
      </c>
      <c r="O129" s="53">
        <f t="shared" si="376"/>
        <v>377.99557998301157</v>
      </c>
      <c r="P129" s="53">
        <f>'[3]Материалы для СЖБ'!AA4321</f>
        <v>202.19937989526659</v>
      </c>
      <c r="Q129" s="53"/>
      <c r="R129" s="53">
        <f>P129+Q129</f>
        <v>202.19937989526659</v>
      </c>
      <c r="S129" s="53">
        <f>'[3]Материалы для СЖБ'!AD4321</f>
        <v>237.09663169343247</v>
      </c>
      <c r="T129" s="53"/>
      <c r="U129" s="53">
        <f>S129+T129</f>
        <v>237.09663169343247</v>
      </c>
      <c r="V129" s="53">
        <f>'[3]Материалы для СЖБ'!AG4321</f>
        <v>230.92217918605493</v>
      </c>
      <c r="W129" s="53"/>
      <c r="X129" s="53">
        <f>V129+W129</f>
        <v>230.92217918605493</v>
      </c>
      <c r="Y129" s="53">
        <f t="shared" si="377"/>
        <v>670.21819077475402</v>
      </c>
      <c r="Z129" s="53">
        <f t="shared" si="377"/>
        <v>0</v>
      </c>
      <c r="AA129" s="53">
        <f t="shared" si="377"/>
        <v>670.21819077475402</v>
      </c>
      <c r="AB129" s="53">
        <f t="shared" si="378"/>
        <v>1048.2137707577656</v>
      </c>
      <c r="AC129" s="53">
        <f t="shared" si="378"/>
        <v>0</v>
      </c>
      <c r="AD129" s="53">
        <f t="shared" si="378"/>
        <v>1048.2137707577656</v>
      </c>
      <c r="AE129" s="53">
        <f>'[3]Материалы для СЖБ'!AP4321</f>
        <v>237.66453777749948</v>
      </c>
      <c r="AF129" s="53"/>
      <c r="AG129" s="53">
        <f>AE129+AF129</f>
        <v>237.66453777749948</v>
      </c>
      <c r="AH129" s="53">
        <f>'[3]Материалы для СЖБ'!AS4321</f>
        <v>237.73890643136539</v>
      </c>
      <c r="AI129" s="53"/>
      <c r="AJ129" s="53">
        <f>AH129+AI129</f>
        <v>237.73890643136539</v>
      </c>
      <c r="AK129" s="53">
        <f>'[3]Материалы для СЖБ'!AV4321</f>
        <v>174.16182558469586</v>
      </c>
      <c r="AL129" s="53"/>
      <c r="AM129" s="53">
        <f>AK129+AL129</f>
        <v>174.16182558469586</v>
      </c>
      <c r="AN129" s="53">
        <f t="shared" si="379"/>
        <v>649.56526979356067</v>
      </c>
      <c r="AO129" s="53">
        <f t="shared" si="379"/>
        <v>0</v>
      </c>
      <c r="AP129" s="53">
        <f t="shared" si="379"/>
        <v>649.56526979356067</v>
      </c>
      <c r="AQ129" s="53">
        <f t="shared" si="380"/>
        <v>1697.7790405513263</v>
      </c>
      <c r="AR129" s="53">
        <f t="shared" si="380"/>
        <v>0</v>
      </c>
      <c r="AS129" s="53">
        <f t="shared" si="380"/>
        <v>1697.7790405513263</v>
      </c>
      <c r="AT129" s="53">
        <f>'[3]Материалы для СЖБ'!BE4321</f>
        <v>178.23268020509343</v>
      </c>
      <c r="AU129" s="53"/>
      <c r="AV129" s="53">
        <f>AT129+AU129</f>
        <v>178.23268020509343</v>
      </c>
      <c r="AW129" s="53">
        <f>'[3]Материалы для СЖБ'!BH4321</f>
        <v>171.51736476050925</v>
      </c>
      <c r="AX129" s="53"/>
      <c r="AY129" s="53">
        <f>AW129+AX129</f>
        <v>171.51736476050925</v>
      </c>
      <c r="AZ129" s="53">
        <f>'[3]Материалы для СЖБ'!BK4321</f>
        <v>184.73165047479498</v>
      </c>
      <c r="BA129" s="53"/>
      <c r="BB129" s="53">
        <f>AZ129+BA129</f>
        <v>184.73165047479498</v>
      </c>
      <c r="BC129" s="53">
        <f t="shared" si="381"/>
        <v>534.48169544039763</v>
      </c>
      <c r="BD129" s="53">
        <f t="shared" si="381"/>
        <v>0</v>
      </c>
      <c r="BE129" s="53">
        <f t="shared" si="381"/>
        <v>534.48169544039763</v>
      </c>
      <c r="BF129" s="53">
        <f t="shared" si="382"/>
        <v>1184.0469652339584</v>
      </c>
      <c r="BG129" s="53">
        <f t="shared" si="382"/>
        <v>0</v>
      </c>
      <c r="BH129" s="53">
        <f t="shared" si="382"/>
        <v>1184.0469652339584</v>
      </c>
      <c r="BI129" s="53">
        <f t="shared" si="383"/>
        <v>2232.2607359917238</v>
      </c>
      <c r="BJ129" s="53">
        <f t="shared" si="383"/>
        <v>0</v>
      </c>
      <c r="BK129" s="53">
        <f t="shared" si="383"/>
        <v>2232.2607359917238</v>
      </c>
      <c r="BL129" s="53"/>
      <c r="BM129" s="53"/>
      <c r="BN129" s="53">
        <f>BL129+BM129</f>
        <v>0</v>
      </c>
      <c r="BO129" s="41">
        <f t="shared" si="229"/>
        <v>-237.73890643136539</v>
      </c>
      <c r="BP129" s="53">
        <f t="shared" si="173"/>
        <v>-324.32826161897935</v>
      </c>
      <c r="BQ129" s="54"/>
    </row>
    <row r="130" spans="1:69" s="43" customFormat="1" ht="13.5" hidden="1" outlineLevel="5" x14ac:dyDescent="0.2">
      <c r="A130" s="50"/>
      <c r="B130" s="55" t="s">
        <v>53</v>
      </c>
      <c r="C130" s="56" t="s">
        <v>109</v>
      </c>
      <c r="D130" s="53">
        <f>[3]ЦЕНЫ!E196</f>
        <v>0</v>
      </c>
      <c r="E130" s="53"/>
      <c r="F130" s="53">
        <f>IF(F129=0,,F128/F129*1000)</f>
        <v>0</v>
      </c>
      <c r="G130" s="53">
        <f>[3]ЦЕНЫ!F196</f>
        <v>0</v>
      </c>
      <c r="H130" s="53"/>
      <c r="I130" s="53">
        <f>IF(I129=0,,I128/I129*1000)</f>
        <v>0</v>
      </c>
      <c r="J130" s="53">
        <f>[3]ЦЕНЫ!G196</f>
        <v>0</v>
      </c>
      <c r="K130" s="53"/>
      <c r="L130" s="53">
        <f>IF(L129=0,,L128/L129*1000)</f>
        <v>0</v>
      </c>
      <c r="M130" s="53">
        <f>IF(M129=0,,M128/M129*1000)</f>
        <v>0</v>
      </c>
      <c r="N130" s="53">
        <f>IF(N129=0,,N128/N129*1000)</f>
        <v>0</v>
      </c>
      <c r="O130" s="53">
        <f>IF(O129=0,,O128/O129*1000)</f>
        <v>0</v>
      </c>
      <c r="P130" s="53">
        <f>[3]ЦЕНЫ!H196</f>
        <v>0</v>
      </c>
      <c r="Q130" s="53"/>
      <c r="R130" s="53">
        <f>IF(R129=0,,R128/R129*1000)</f>
        <v>0</v>
      </c>
      <c r="S130" s="53">
        <f>[3]ЦЕНЫ!I196</f>
        <v>0</v>
      </c>
      <c r="T130" s="53"/>
      <c r="U130" s="53">
        <f>IF(U129=0,,U128/U129*1000)</f>
        <v>0</v>
      </c>
      <c r="V130" s="53">
        <f>[3]ЦЕНЫ!J196</f>
        <v>0</v>
      </c>
      <c r="W130" s="53"/>
      <c r="X130" s="53">
        <f t="shared" ref="X130:AD130" si="384">IF(X129=0,,X128/X129*1000)</f>
        <v>0</v>
      </c>
      <c r="Y130" s="53">
        <f t="shared" si="384"/>
        <v>0</v>
      </c>
      <c r="Z130" s="53">
        <f t="shared" si="384"/>
        <v>0</v>
      </c>
      <c r="AA130" s="53">
        <f t="shared" si="384"/>
        <v>0</v>
      </c>
      <c r="AB130" s="53">
        <f t="shared" si="384"/>
        <v>0</v>
      </c>
      <c r="AC130" s="53">
        <f t="shared" si="384"/>
        <v>0</v>
      </c>
      <c r="AD130" s="53">
        <f t="shared" si="384"/>
        <v>0</v>
      </c>
      <c r="AE130" s="53">
        <f>[3]ЦЕНЫ!K196</f>
        <v>0</v>
      </c>
      <c r="AF130" s="53"/>
      <c r="AG130" s="53">
        <f>IF(AG129=0,,AG128/AG129*1000)</f>
        <v>0</v>
      </c>
      <c r="AH130" s="53">
        <f>[3]ЦЕНЫ!L196</f>
        <v>0</v>
      </c>
      <c r="AI130" s="53"/>
      <c r="AJ130" s="53">
        <f>IF(AJ129=0,,AJ128/AJ129*1000)</f>
        <v>0</v>
      </c>
      <c r="AK130" s="53">
        <f>[3]ЦЕНЫ!M196</f>
        <v>0</v>
      </c>
      <c r="AL130" s="53"/>
      <c r="AM130" s="53">
        <f t="shared" ref="AM130:AS130" si="385">IF(AM129=0,,AM128/AM129*1000)</f>
        <v>0</v>
      </c>
      <c r="AN130" s="53">
        <f t="shared" si="385"/>
        <v>0</v>
      </c>
      <c r="AO130" s="53">
        <f t="shared" si="385"/>
        <v>0</v>
      </c>
      <c r="AP130" s="53">
        <f t="shared" si="385"/>
        <v>0</v>
      </c>
      <c r="AQ130" s="53">
        <f t="shared" si="385"/>
        <v>0</v>
      </c>
      <c r="AR130" s="53">
        <f t="shared" si="385"/>
        <v>0</v>
      </c>
      <c r="AS130" s="53">
        <f t="shared" si="385"/>
        <v>0</v>
      </c>
      <c r="AT130" s="53">
        <f>[3]ЦЕНЫ!N196</f>
        <v>0</v>
      </c>
      <c r="AU130" s="53"/>
      <c r="AV130" s="53">
        <f>IF(AV129=0,,AV128/AV129*1000)</f>
        <v>0</v>
      </c>
      <c r="AW130" s="53">
        <f>[3]ЦЕНЫ!O196</f>
        <v>0</v>
      </c>
      <c r="AX130" s="53"/>
      <c r="AY130" s="53">
        <f>IF(AY129=0,,AY128/AY129*1000)</f>
        <v>0</v>
      </c>
      <c r="AZ130" s="53">
        <f>[3]ЦЕНЫ!P196</f>
        <v>0</v>
      </c>
      <c r="BA130" s="53"/>
      <c r="BB130" s="53">
        <f t="shared" ref="BB130:BK130" si="386">IF(BB129=0,,BB128/BB129*1000)</f>
        <v>0</v>
      </c>
      <c r="BC130" s="53">
        <f t="shared" si="386"/>
        <v>0</v>
      </c>
      <c r="BD130" s="53">
        <f t="shared" si="386"/>
        <v>0</v>
      </c>
      <c r="BE130" s="53">
        <f t="shared" si="386"/>
        <v>0</v>
      </c>
      <c r="BF130" s="53">
        <f t="shared" si="386"/>
        <v>0</v>
      </c>
      <c r="BG130" s="53">
        <f t="shared" si="386"/>
        <v>0</v>
      </c>
      <c r="BH130" s="53">
        <f t="shared" si="386"/>
        <v>0</v>
      </c>
      <c r="BI130" s="53">
        <f t="shared" si="386"/>
        <v>0</v>
      </c>
      <c r="BJ130" s="53">
        <f t="shared" si="386"/>
        <v>0</v>
      </c>
      <c r="BK130" s="53">
        <f t="shared" si="386"/>
        <v>0</v>
      </c>
      <c r="BL130" s="53"/>
      <c r="BM130" s="53"/>
      <c r="BN130" s="53">
        <f>IF(BN129=0,,BN128/BN129*1000)</f>
        <v>0</v>
      </c>
      <c r="BO130" s="41">
        <f t="shared" si="229"/>
        <v>0</v>
      </c>
      <c r="BP130" s="53">
        <f t="shared" si="173"/>
        <v>0</v>
      </c>
      <c r="BQ130" s="54"/>
    </row>
    <row r="131" spans="1:69" s="49" customFormat="1" ht="12.75" hidden="1" outlineLevel="4" x14ac:dyDescent="0.2">
      <c r="A131" s="44"/>
      <c r="B131" s="59" t="s">
        <v>110</v>
      </c>
      <c r="C131" s="46" t="s">
        <v>44</v>
      </c>
      <c r="D131" s="47">
        <f>D132*D133/1000</f>
        <v>0</v>
      </c>
      <c r="E131" s="47"/>
      <c r="F131" s="47">
        <f>D131+E131</f>
        <v>0</v>
      </c>
      <c r="G131" s="47">
        <f>G132*G133/1000</f>
        <v>0</v>
      </c>
      <c r="H131" s="47"/>
      <c r="I131" s="47">
        <f>G131+H131</f>
        <v>0</v>
      </c>
      <c r="J131" s="47">
        <f>J132*J133/1000</f>
        <v>0</v>
      </c>
      <c r="K131" s="47"/>
      <c r="L131" s="47">
        <f>J131+K131</f>
        <v>0</v>
      </c>
      <c r="M131" s="47">
        <f t="shared" ref="M131:O132" si="387">D131+G131+J131</f>
        <v>0</v>
      </c>
      <c r="N131" s="47">
        <f t="shared" si="387"/>
        <v>0</v>
      </c>
      <c r="O131" s="47">
        <f t="shared" si="387"/>
        <v>0</v>
      </c>
      <c r="P131" s="47">
        <f>P132*P133/1000</f>
        <v>0</v>
      </c>
      <c r="Q131" s="47"/>
      <c r="R131" s="47">
        <f>P131+Q131</f>
        <v>0</v>
      </c>
      <c r="S131" s="47">
        <f>S132*S133/1000</f>
        <v>0</v>
      </c>
      <c r="T131" s="47"/>
      <c r="U131" s="47">
        <f>S131+T131</f>
        <v>0</v>
      </c>
      <c r="V131" s="47">
        <f>V132*V133/1000</f>
        <v>0</v>
      </c>
      <c r="W131" s="47"/>
      <c r="X131" s="47">
        <f>V131+W131</f>
        <v>0</v>
      </c>
      <c r="Y131" s="47">
        <f t="shared" ref="Y131:AA132" si="388">P131+S131+V131</f>
        <v>0</v>
      </c>
      <c r="Z131" s="47">
        <f t="shared" si="388"/>
        <v>0</v>
      </c>
      <c r="AA131" s="47">
        <f t="shared" si="388"/>
        <v>0</v>
      </c>
      <c r="AB131" s="47">
        <f t="shared" ref="AB131:AD132" si="389">M131+Y131</f>
        <v>0</v>
      </c>
      <c r="AC131" s="47">
        <f t="shared" si="389"/>
        <v>0</v>
      </c>
      <c r="AD131" s="47">
        <f t="shared" si="389"/>
        <v>0</v>
      </c>
      <c r="AE131" s="47">
        <f>AE132*AE133/1000</f>
        <v>0</v>
      </c>
      <c r="AF131" s="47"/>
      <c r="AG131" s="47">
        <f>AE131+AF131</f>
        <v>0</v>
      </c>
      <c r="AH131" s="47">
        <f>AH132*AH133/1000</f>
        <v>0</v>
      </c>
      <c r="AI131" s="47"/>
      <c r="AJ131" s="47">
        <f>AH131+AI131</f>
        <v>0</v>
      </c>
      <c r="AK131" s="47">
        <f>AK132*AK133/1000</f>
        <v>0</v>
      </c>
      <c r="AL131" s="47"/>
      <c r="AM131" s="47">
        <f>AK131+AL131</f>
        <v>0</v>
      </c>
      <c r="AN131" s="47">
        <f t="shared" ref="AN131:AP132" si="390">AE131+AH131+AK131</f>
        <v>0</v>
      </c>
      <c r="AO131" s="47">
        <f t="shared" si="390"/>
        <v>0</v>
      </c>
      <c r="AP131" s="47">
        <f t="shared" si="390"/>
        <v>0</v>
      </c>
      <c r="AQ131" s="47">
        <f t="shared" ref="AQ131:AS132" si="391">AB131+AN131</f>
        <v>0</v>
      </c>
      <c r="AR131" s="47">
        <f t="shared" si="391"/>
        <v>0</v>
      </c>
      <c r="AS131" s="47">
        <f t="shared" si="391"/>
        <v>0</v>
      </c>
      <c r="AT131" s="47">
        <f>AT132*AT133/1000</f>
        <v>0</v>
      </c>
      <c r="AU131" s="47"/>
      <c r="AV131" s="47">
        <f>AT131+AU131</f>
        <v>0</v>
      </c>
      <c r="AW131" s="47">
        <f>AW132*AW133/1000</f>
        <v>0</v>
      </c>
      <c r="AX131" s="47"/>
      <c r="AY131" s="47">
        <f>AW131+AX131</f>
        <v>0</v>
      </c>
      <c r="AZ131" s="47">
        <f>AZ132*AZ133/1000</f>
        <v>0</v>
      </c>
      <c r="BA131" s="47"/>
      <c r="BB131" s="47">
        <f>AZ131+BA131</f>
        <v>0</v>
      </c>
      <c r="BC131" s="47">
        <f t="shared" ref="BC131:BE132" si="392">AT131+AW131+AZ131</f>
        <v>0</v>
      </c>
      <c r="BD131" s="47">
        <f t="shared" si="392"/>
        <v>0</v>
      </c>
      <c r="BE131" s="47">
        <f t="shared" si="392"/>
        <v>0</v>
      </c>
      <c r="BF131" s="47">
        <f t="shared" ref="BF131:BH132" si="393">AN131+BC131</f>
        <v>0</v>
      </c>
      <c r="BG131" s="47">
        <f t="shared" si="393"/>
        <v>0</v>
      </c>
      <c r="BH131" s="47">
        <f t="shared" si="393"/>
        <v>0</v>
      </c>
      <c r="BI131" s="47">
        <f t="shared" ref="BI131:BK132" si="394">AQ131+BC131</f>
        <v>0</v>
      </c>
      <c r="BJ131" s="47">
        <f t="shared" si="394"/>
        <v>0</v>
      </c>
      <c r="BK131" s="47">
        <f t="shared" si="394"/>
        <v>0</v>
      </c>
      <c r="BL131" s="47">
        <f>BL132*BL133/1000</f>
        <v>0</v>
      </c>
      <c r="BM131" s="47"/>
      <c r="BN131" s="47">
        <f>BL131+BM131</f>
        <v>0</v>
      </c>
      <c r="BO131" s="41">
        <f t="shared" si="229"/>
        <v>0</v>
      </c>
      <c r="BP131" s="47">
        <f t="shared" si="173"/>
        <v>0</v>
      </c>
      <c r="BQ131" s="48"/>
    </row>
    <row r="132" spans="1:69" s="43" customFormat="1" ht="13.5" hidden="1" outlineLevel="5" x14ac:dyDescent="0.2">
      <c r="A132" s="50"/>
      <c r="B132" s="51" t="s">
        <v>51</v>
      </c>
      <c r="C132" s="65" t="s">
        <v>108</v>
      </c>
      <c r="D132" s="53"/>
      <c r="E132" s="53"/>
      <c r="F132" s="53">
        <f>D132+E132</f>
        <v>0</v>
      </c>
      <c r="G132" s="53"/>
      <c r="H132" s="53"/>
      <c r="I132" s="53">
        <f>G132+H132</f>
        <v>0</v>
      </c>
      <c r="J132" s="53"/>
      <c r="K132" s="53"/>
      <c r="L132" s="53">
        <f>J132+K132</f>
        <v>0</v>
      </c>
      <c r="M132" s="53">
        <f t="shared" si="387"/>
        <v>0</v>
      </c>
      <c r="N132" s="53">
        <f t="shared" si="387"/>
        <v>0</v>
      </c>
      <c r="O132" s="53">
        <f t="shared" si="387"/>
        <v>0</v>
      </c>
      <c r="P132" s="53"/>
      <c r="Q132" s="53"/>
      <c r="R132" s="53">
        <f>P132+Q132</f>
        <v>0</v>
      </c>
      <c r="S132" s="53"/>
      <c r="T132" s="53"/>
      <c r="U132" s="53">
        <f>S132+T132</f>
        <v>0</v>
      </c>
      <c r="V132" s="53"/>
      <c r="W132" s="53"/>
      <c r="X132" s="53">
        <f>V132+W132</f>
        <v>0</v>
      </c>
      <c r="Y132" s="53">
        <f t="shared" si="388"/>
        <v>0</v>
      </c>
      <c r="Z132" s="53">
        <f t="shared" si="388"/>
        <v>0</v>
      </c>
      <c r="AA132" s="53">
        <f t="shared" si="388"/>
        <v>0</v>
      </c>
      <c r="AB132" s="53">
        <f t="shared" si="389"/>
        <v>0</v>
      </c>
      <c r="AC132" s="53">
        <f t="shared" si="389"/>
        <v>0</v>
      </c>
      <c r="AD132" s="53">
        <f t="shared" si="389"/>
        <v>0</v>
      </c>
      <c r="AE132" s="53"/>
      <c r="AF132" s="53"/>
      <c r="AG132" s="53">
        <f>AE132+AF132</f>
        <v>0</v>
      </c>
      <c r="AH132" s="53"/>
      <c r="AI132" s="53"/>
      <c r="AJ132" s="53">
        <f>AH132+AI132</f>
        <v>0</v>
      </c>
      <c r="AK132" s="53"/>
      <c r="AL132" s="53"/>
      <c r="AM132" s="53">
        <f>AK132+AL132</f>
        <v>0</v>
      </c>
      <c r="AN132" s="53">
        <f t="shared" si="390"/>
        <v>0</v>
      </c>
      <c r="AO132" s="53">
        <f t="shared" si="390"/>
        <v>0</v>
      </c>
      <c r="AP132" s="53">
        <f t="shared" si="390"/>
        <v>0</v>
      </c>
      <c r="AQ132" s="53">
        <f t="shared" si="391"/>
        <v>0</v>
      </c>
      <c r="AR132" s="53">
        <f t="shared" si="391"/>
        <v>0</v>
      </c>
      <c r="AS132" s="53">
        <f t="shared" si="391"/>
        <v>0</v>
      </c>
      <c r="AT132" s="53"/>
      <c r="AU132" s="53"/>
      <c r="AV132" s="53">
        <f>AT132+AU132</f>
        <v>0</v>
      </c>
      <c r="AW132" s="53"/>
      <c r="AX132" s="53"/>
      <c r="AY132" s="53">
        <f>AW132+AX132</f>
        <v>0</v>
      </c>
      <c r="AZ132" s="53"/>
      <c r="BA132" s="53"/>
      <c r="BB132" s="53">
        <f>AZ132+BA132</f>
        <v>0</v>
      </c>
      <c r="BC132" s="53">
        <f t="shared" si="392"/>
        <v>0</v>
      </c>
      <c r="BD132" s="53">
        <f t="shared" si="392"/>
        <v>0</v>
      </c>
      <c r="BE132" s="53">
        <f t="shared" si="392"/>
        <v>0</v>
      </c>
      <c r="BF132" s="53">
        <f t="shared" si="393"/>
        <v>0</v>
      </c>
      <c r="BG132" s="53">
        <f t="shared" si="393"/>
        <v>0</v>
      </c>
      <c r="BH132" s="53">
        <f t="shared" si="393"/>
        <v>0</v>
      </c>
      <c r="BI132" s="53">
        <f t="shared" si="394"/>
        <v>0</v>
      </c>
      <c r="BJ132" s="53">
        <f t="shared" si="394"/>
        <v>0</v>
      </c>
      <c r="BK132" s="53">
        <f t="shared" si="394"/>
        <v>0</v>
      </c>
      <c r="BL132" s="53"/>
      <c r="BM132" s="53"/>
      <c r="BN132" s="53">
        <f>BL132+BM132</f>
        <v>0</v>
      </c>
      <c r="BO132" s="41">
        <f t="shared" si="229"/>
        <v>0</v>
      </c>
      <c r="BP132" s="53">
        <f t="shared" si="173"/>
        <v>0</v>
      </c>
      <c r="BQ132" s="54"/>
    </row>
    <row r="133" spans="1:69" s="43" customFormat="1" ht="13.5" hidden="1" outlineLevel="5" x14ac:dyDescent="0.2">
      <c r="A133" s="50"/>
      <c r="B133" s="55" t="s">
        <v>53</v>
      </c>
      <c r="C133" s="56" t="s">
        <v>109</v>
      </c>
      <c r="D133" s="53">
        <f>[3]ЦЕНЫ!E197</f>
        <v>233.05084745762713</v>
      </c>
      <c r="E133" s="53"/>
      <c r="F133" s="53">
        <f>IF(F132=0,,F131/F132*1000)</f>
        <v>0</v>
      </c>
      <c r="G133" s="53">
        <f>[3]ЦЕНЫ!F197</f>
        <v>233.05084745762713</v>
      </c>
      <c r="H133" s="53"/>
      <c r="I133" s="53">
        <f>IF(I132=0,,I131/I132*1000)</f>
        <v>0</v>
      </c>
      <c r="J133" s="53">
        <f>[3]ЦЕНЫ!G197</f>
        <v>244.91525423728814</v>
      </c>
      <c r="K133" s="53"/>
      <c r="L133" s="53">
        <f>IF(L132=0,,L131/L132*1000)</f>
        <v>0</v>
      </c>
      <c r="M133" s="53">
        <f>IF(M132=0,,M131/M132*1000)</f>
        <v>0</v>
      </c>
      <c r="N133" s="53">
        <f>IF(N132=0,,N131/N132*1000)</f>
        <v>0</v>
      </c>
      <c r="O133" s="53">
        <f>IF(O132=0,,O131/O132*1000)</f>
        <v>0</v>
      </c>
      <c r="P133" s="53">
        <f>[3]ЦЕНЫ!H197</f>
        <v>244.91525423728814</v>
      </c>
      <c r="Q133" s="53"/>
      <c r="R133" s="53">
        <f>IF(R132=0,,R131/R132*1000)</f>
        <v>0</v>
      </c>
      <c r="S133" s="53">
        <f>[3]ЦЕНЫ!I197</f>
        <v>244.91525423728814</v>
      </c>
      <c r="T133" s="53"/>
      <c r="U133" s="53">
        <f>IF(U132=0,,U131/U132*1000)</f>
        <v>0</v>
      </c>
      <c r="V133" s="53">
        <f>[3]ЦЕНЫ!J197</f>
        <v>244.91525423728814</v>
      </c>
      <c r="W133" s="53"/>
      <c r="X133" s="53">
        <f t="shared" ref="X133:AD133" si="395">IF(X132=0,,X131/X132*1000)</f>
        <v>0</v>
      </c>
      <c r="Y133" s="53">
        <f t="shared" si="395"/>
        <v>0</v>
      </c>
      <c r="Z133" s="53">
        <f t="shared" si="395"/>
        <v>0</v>
      </c>
      <c r="AA133" s="53">
        <f t="shared" si="395"/>
        <v>0</v>
      </c>
      <c r="AB133" s="53">
        <f t="shared" si="395"/>
        <v>0</v>
      </c>
      <c r="AC133" s="53">
        <f t="shared" si="395"/>
        <v>0</v>
      </c>
      <c r="AD133" s="53">
        <f t="shared" si="395"/>
        <v>0</v>
      </c>
      <c r="AE133" s="53">
        <f>[3]ЦЕНЫ!K197</f>
        <v>244.91525423728814</v>
      </c>
      <c r="AF133" s="53"/>
      <c r="AG133" s="53">
        <f>IF(AG132=0,,AG131/AG132*1000)</f>
        <v>0</v>
      </c>
      <c r="AH133" s="53">
        <f>[3]ЦЕНЫ!L197</f>
        <v>244.91525423728814</v>
      </c>
      <c r="AI133" s="53"/>
      <c r="AJ133" s="53">
        <f>IF(AJ132=0,,AJ131/AJ132*1000)</f>
        <v>0</v>
      </c>
      <c r="AK133" s="53">
        <f>[3]ЦЕНЫ!M197</f>
        <v>244.91525423728814</v>
      </c>
      <c r="AL133" s="53"/>
      <c r="AM133" s="53">
        <f t="shared" ref="AM133:AS133" si="396">IF(AM132=0,,AM131/AM132*1000)</f>
        <v>0</v>
      </c>
      <c r="AN133" s="53">
        <f t="shared" si="396"/>
        <v>0</v>
      </c>
      <c r="AO133" s="53">
        <f t="shared" si="396"/>
        <v>0</v>
      </c>
      <c r="AP133" s="53">
        <f t="shared" si="396"/>
        <v>0</v>
      </c>
      <c r="AQ133" s="53">
        <f t="shared" si="396"/>
        <v>0</v>
      </c>
      <c r="AR133" s="53">
        <f t="shared" si="396"/>
        <v>0</v>
      </c>
      <c r="AS133" s="53">
        <f t="shared" si="396"/>
        <v>0</v>
      </c>
      <c r="AT133" s="53">
        <f>[3]ЦЕНЫ!N197</f>
        <v>244.91525423728814</v>
      </c>
      <c r="AU133" s="53"/>
      <c r="AV133" s="53">
        <f>IF(AV132=0,,AV131/AV132*1000)</f>
        <v>0</v>
      </c>
      <c r="AW133" s="53">
        <f>[3]ЦЕНЫ!O197</f>
        <v>244.91525423728814</v>
      </c>
      <c r="AX133" s="53"/>
      <c r="AY133" s="53">
        <f>IF(AY132=0,,AY131/AY132*1000)</f>
        <v>0</v>
      </c>
      <c r="AZ133" s="53">
        <f>[3]ЦЕНЫ!P197</f>
        <v>244.91525423728814</v>
      </c>
      <c r="BA133" s="53"/>
      <c r="BB133" s="53">
        <f t="shared" ref="BB133:BK133" si="397">IF(BB132=0,,BB131/BB132*1000)</f>
        <v>0</v>
      </c>
      <c r="BC133" s="53">
        <f t="shared" si="397"/>
        <v>0</v>
      </c>
      <c r="BD133" s="53">
        <f t="shared" si="397"/>
        <v>0</v>
      </c>
      <c r="BE133" s="53">
        <f t="shared" si="397"/>
        <v>0</v>
      </c>
      <c r="BF133" s="53">
        <f t="shared" si="397"/>
        <v>0</v>
      </c>
      <c r="BG133" s="53">
        <f t="shared" si="397"/>
        <v>0</v>
      </c>
      <c r="BH133" s="53">
        <f t="shared" si="397"/>
        <v>0</v>
      </c>
      <c r="BI133" s="53">
        <f t="shared" si="397"/>
        <v>0</v>
      </c>
      <c r="BJ133" s="53">
        <f t="shared" si="397"/>
        <v>0</v>
      </c>
      <c r="BK133" s="53">
        <f t="shared" si="397"/>
        <v>0</v>
      </c>
      <c r="BL133" s="53"/>
      <c r="BM133" s="53"/>
      <c r="BN133" s="53">
        <f>IF(BN132=0,,BN131/BN132*1000)</f>
        <v>0</v>
      </c>
      <c r="BO133" s="41">
        <f t="shared" si="229"/>
        <v>0</v>
      </c>
      <c r="BP133" s="53">
        <f t="shared" si="173"/>
        <v>0</v>
      </c>
      <c r="BQ133" s="54"/>
    </row>
    <row r="134" spans="1:69" s="49" customFormat="1" ht="12.75" hidden="1" outlineLevel="4" x14ac:dyDescent="0.2">
      <c r="A134" s="44"/>
      <c r="B134" s="59" t="s">
        <v>111</v>
      </c>
      <c r="C134" s="46" t="s">
        <v>44</v>
      </c>
      <c r="D134" s="47">
        <f>D135*D136/1000</f>
        <v>0</v>
      </c>
      <c r="E134" s="47"/>
      <c r="F134" s="47">
        <f>D134+E134</f>
        <v>0</v>
      </c>
      <c r="G134" s="47">
        <f>G135*G136/1000</f>
        <v>0</v>
      </c>
      <c r="H134" s="47"/>
      <c r="I134" s="47">
        <f>G134+H134</f>
        <v>0</v>
      </c>
      <c r="J134" s="47">
        <f>J135*J136/1000</f>
        <v>0</v>
      </c>
      <c r="K134" s="47"/>
      <c r="L134" s="47">
        <f>J134+K134</f>
        <v>0</v>
      </c>
      <c r="M134" s="47">
        <f t="shared" ref="M134:O135" si="398">D134+G134+J134</f>
        <v>0</v>
      </c>
      <c r="N134" s="47">
        <f t="shared" si="398"/>
        <v>0</v>
      </c>
      <c r="O134" s="47">
        <f t="shared" si="398"/>
        <v>0</v>
      </c>
      <c r="P134" s="47">
        <f>P135*P136/1000</f>
        <v>0</v>
      </c>
      <c r="Q134" s="47"/>
      <c r="R134" s="47">
        <f>P134+Q134</f>
        <v>0</v>
      </c>
      <c r="S134" s="47">
        <f>S135*S136/1000</f>
        <v>0</v>
      </c>
      <c r="T134" s="47"/>
      <c r="U134" s="47">
        <f>S134+T134</f>
        <v>0</v>
      </c>
      <c r="V134" s="47">
        <f>V135*V136/1000</f>
        <v>0</v>
      </c>
      <c r="W134" s="47"/>
      <c r="X134" s="47">
        <f>V134+W134</f>
        <v>0</v>
      </c>
      <c r="Y134" s="47">
        <f t="shared" ref="Y134:AA135" si="399">P134+S134+V134</f>
        <v>0</v>
      </c>
      <c r="Z134" s="47">
        <f t="shared" si="399"/>
        <v>0</v>
      </c>
      <c r="AA134" s="47">
        <f t="shared" si="399"/>
        <v>0</v>
      </c>
      <c r="AB134" s="47">
        <f t="shared" ref="AB134:AD135" si="400">M134+Y134</f>
        <v>0</v>
      </c>
      <c r="AC134" s="47">
        <f t="shared" si="400"/>
        <v>0</v>
      </c>
      <c r="AD134" s="47">
        <f t="shared" si="400"/>
        <v>0</v>
      </c>
      <c r="AE134" s="47">
        <f>AE135*AE136/1000</f>
        <v>0</v>
      </c>
      <c r="AF134" s="47"/>
      <c r="AG134" s="47">
        <f>AE134+AF134</f>
        <v>0</v>
      </c>
      <c r="AH134" s="47">
        <f>AH135*AH136/1000</f>
        <v>0</v>
      </c>
      <c r="AI134" s="47"/>
      <c r="AJ134" s="47">
        <f>AH134+AI134</f>
        <v>0</v>
      </c>
      <c r="AK134" s="47">
        <f>AK135*AK136/1000</f>
        <v>0</v>
      </c>
      <c r="AL134" s="47"/>
      <c r="AM134" s="47">
        <f>AK134+AL134</f>
        <v>0</v>
      </c>
      <c r="AN134" s="47">
        <f t="shared" ref="AN134:AP135" si="401">AE134+AH134+AK134</f>
        <v>0</v>
      </c>
      <c r="AO134" s="47">
        <f t="shared" si="401"/>
        <v>0</v>
      </c>
      <c r="AP134" s="47">
        <f t="shared" si="401"/>
        <v>0</v>
      </c>
      <c r="AQ134" s="47">
        <f t="shared" ref="AQ134:AS135" si="402">AB134+AN134</f>
        <v>0</v>
      </c>
      <c r="AR134" s="47">
        <f t="shared" si="402"/>
        <v>0</v>
      </c>
      <c r="AS134" s="47">
        <f t="shared" si="402"/>
        <v>0</v>
      </c>
      <c r="AT134" s="47">
        <f>AT135*AT136/1000</f>
        <v>0</v>
      </c>
      <c r="AU134" s="47"/>
      <c r="AV134" s="47">
        <f>AT134+AU134</f>
        <v>0</v>
      </c>
      <c r="AW134" s="47">
        <f>AW135*AW136/1000</f>
        <v>0</v>
      </c>
      <c r="AX134" s="47"/>
      <c r="AY134" s="47">
        <f>AW134+AX134</f>
        <v>0</v>
      </c>
      <c r="AZ134" s="47">
        <f>AZ135*AZ136/1000</f>
        <v>0</v>
      </c>
      <c r="BA134" s="47"/>
      <c r="BB134" s="47">
        <f>AZ134+BA134</f>
        <v>0</v>
      </c>
      <c r="BC134" s="47">
        <f t="shared" ref="BC134:BE135" si="403">AT134+AW134+AZ134</f>
        <v>0</v>
      </c>
      <c r="BD134" s="47">
        <f t="shared" si="403"/>
        <v>0</v>
      </c>
      <c r="BE134" s="47">
        <f t="shared" si="403"/>
        <v>0</v>
      </c>
      <c r="BF134" s="47">
        <f t="shared" ref="BF134:BH135" si="404">AN134+BC134</f>
        <v>0</v>
      </c>
      <c r="BG134" s="47">
        <f t="shared" si="404"/>
        <v>0</v>
      </c>
      <c r="BH134" s="47">
        <f t="shared" si="404"/>
        <v>0</v>
      </c>
      <c r="BI134" s="47">
        <f t="shared" ref="BI134:BK135" si="405">AQ134+BC134</f>
        <v>0</v>
      </c>
      <c r="BJ134" s="47">
        <f t="shared" si="405"/>
        <v>0</v>
      </c>
      <c r="BK134" s="47">
        <f t="shared" si="405"/>
        <v>0</v>
      </c>
      <c r="BL134" s="47">
        <f>BL135*BL136/1000</f>
        <v>0</v>
      </c>
      <c r="BM134" s="47"/>
      <c r="BN134" s="47">
        <f>BL134+BM134</f>
        <v>0</v>
      </c>
      <c r="BO134" s="41">
        <f t="shared" si="229"/>
        <v>0</v>
      </c>
      <c r="BP134" s="47">
        <f t="shared" si="173"/>
        <v>0</v>
      </c>
      <c r="BQ134" s="48"/>
    </row>
    <row r="135" spans="1:69" s="43" customFormat="1" ht="13.5" hidden="1" outlineLevel="5" x14ac:dyDescent="0.2">
      <c r="A135" s="50"/>
      <c r="B135" s="51" t="s">
        <v>51</v>
      </c>
      <c r="C135" s="65" t="s">
        <v>108</v>
      </c>
      <c r="D135" s="53"/>
      <c r="E135" s="53"/>
      <c r="F135" s="53">
        <f>D135+E135</f>
        <v>0</v>
      </c>
      <c r="G135" s="53"/>
      <c r="H135" s="53"/>
      <c r="I135" s="53">
        <f>G135+H135</f>
        <v>0</v>
      </c>
      <c r="J135" s="53"/>
      <c r="K135" s="53"/>
      <c r="L135" s="53">
        <f>J135+K135</f>
        <v>0</v>
      </c>
      <c r="M135" s="53">
        <f t="shared" si="398"/>
        <v>0</v>
      </c>
      <c r="N135" s="53">
        <f t="shared" si="398"/>
        <v>0</v>
      </c>
      <c r="O135" s="53">
        <f t="shared" si="398"/>
        <v>0</v>
      </c>
      <c r="P135" s="53"/>
      <c r="Q135" s="53"/>
      <c r="R135" s="53">
        <f>P135+Q135</f>
        <v>0</v>
      </c>
      <c r="S135" s="53"/>
      <c r="T135" s="53"/>
      <c r="U135" s="53">
        <f>S135+T135</f>
        <v>0</v>
      </c>
      <c r="V135" s="53"/>
      <c r="W135" s="53"/>
      <c r="X135" s="53">
        <f>V135+W135</f>
        <v>0</v>
      </c>
      <c r="Y135" s="53">
        <f t="shared" si="399"/>
        <v>0</v>
      </c>
      <c r="Z135" s="53">
        <f t="shared" si="399"/>
        <v>0</v>
      </c>
      <c r="AA135" s="53">
        <f t="shared" si="399"/>
        <v>0</v>
      </c>
      <c r="AB135" s="53">
        <f t="shared" si="400"/>
        <v>0</v>
      </c>
      <c r="AC135" s="53">
        <f t="shared" si="400"/>
        <v>0</v>
      </c>
      <c r="AD135" s="53">
        <f t="shared" si="400"/>
        <v>0</v>
      </c>
      <c r="AE135" s="53"/>
      <c r="AF135" s="53"/>
      <c r="AG135" s="53">
        <f>AE135+AF135</f>
        <v>0</v>
      </c>
      <c r="AH135" s="53"/>
      <c r="AI135" s="53"/>
      <c r="AJ135" s="53">
        <f>AH135+AI135</f>
        <v>0</v>
      </c>
      <c r="AK135" s="53"/>
      <c r="AL135" s="53"/>
      <c r="AM135" s="53">
        <f>AK135+AL135</f>
        <v>0</v>
      </c>
      <c r="AN135" s="53">
        <f t="shared" si="401"/>
        <v>0</v>
      </c>
      <c r="AO135" s="53">
        <f t="shared" si="401"/>
        <v>0</v>
      </c>
      <c r="AP135" s="53">
        <f t="shared" si="401"/>
        <v>0</v>
      </c>
      <c r="AQ135" s="53">
        <f t="shared" si="402"/>
        <v>0</v>
      </c>
      <c r="AR135" s="53">
        <f t="shared" si="402"/>
        <v>0</v>
      </c>
      <c r="AS135" s="53">
        <f t="shared" si="402"/>
        <v>0</v>
      </c>
      <c r="AT135" s="53"/>
      <c r="AU135" s="53"/>
      <c r="AV135" s="53">
        <f>AT135+AU135</f>
        <v>0</v>
      </c>
      <c r="AW135" s="53"/>
      <c r="AX135" s="53"/>
      <c r="AY135" s="53">
        <f>AW135+AX135</f>
        <v>0</v>
      </c>
      <c r="AZ135" s="53"/>
      <c r="BA135" s="53"/>
      <c r="BB135" s="53">
        <f>AZ135+BA135</f>
        <v>0</v>
      </c>
      <c r="BC135" s="53">
        <f t="shared" si="403"/>
        <v>0</v>
      </c>
      <c r="BD135" s="53">
        <f t="shared" si="403"/>
        <v>0</v>
      </c>
      <c r="BE135" s="53">
        <f t="shared" si="403"/>
        <v>0</v>
      </c>
      <c r="BF135" s="53">
        <f t="shared" si="404"/>
        <v>0</v>
      </c>
      <c r="BG135" s="53">
        <f t="shared" si="404"/>
        <v>0</v>
      </c>
      <c r="BH135" s="53">
        <f t="shared" si="404"/>
        <v>0</v>
      </c>
      <c r="BI135" s="53">
        <f t="shared" si="405"/>
        <v>0</v>
      </c>
      <c r="BJ135" s="53">
        <f t="shared" si="405"/>
        <v>0</v>
      </c>
      <c r="BK135" s="53">
        <f t="shared" si="405"/>
        <v>0</v>
      </c>
      <c r="BL135" s="53"/>
      <c r="BM135" s="53"/>
      <c r="BN135" s="53">
        <f>BL135+BM135</f>
        <v>0</v>
      </c>
      <c r="BO135" s="41">
        <f t="shared" si="229"/>
        <v>0</v>
      </c>
      <c r="BP135" s="53">
        <f t="shared" ref="BP135:BP198" si="406">IF(F135=0,,BO135/F135%)</f>
        <v>0</v>
      </c>
      <c r="BQ135" s="54"/>
    </row>
    <row r="136" spans="1:69" s="43" customFormat="1" ht="13.5" hidden="1" outlineLevel="5" x14ac:dyDescent="0.2">
      <c r="A136" s="50"/>
      <c r="B136" s="55" t="s">
        <v>53</v>
      </c>
      <c r="C136" s="56" t="s">
        <v>109</v>
      </c>
      <c r="D136" s="53">
        <f>[3]ЦЕНЫ!E199</f>
        <v>0</v>
      </c>
      <c r="E136" s="53"/>
      <c r="F136" s="53">
        <f>IF(F135=0,,F134/F135*1000)</f>
        <v>0</v>
      </c>
      <c r="G136" s="53">
        <f>[3]ЦЕНЫ!F199</f>
        <v>0</v>
      </c>
      <c r="H136" s="53"/>
      <c r="I136" s="53">
        <f>IF(I135=0,,I134/I135*1000)</f>
        <v>0</v>
      </c>
      <c r="J136" s="53">
        <f>[3]ЦЕНЫ!G199</f>
        <v>0</v>
      </c>
      <c r="K136" s="53"/>
      <c r="L136" s="53">
        <f>IF(L135=0,,L134/L135*1000)</f>
        <v>0</v>
      </c>
      <c r="M136" s="53">
        <f>IF(M135=0,,M134/M135*1000)</f>
        <v>0</v>
      </c>
      <c r="N136" s="53">
        <f>IF(N135=0,,N134/N135*1000)</f>
        <v>0</v>
      </c>
      <c r="O136" s="53">
        <f>IF(O135=0,,O134/O135*1000)</f>
        <v>0</v>
      </c>
      <c r="P136" s="53">
        <f>[3]ЦЕНЫ!H199</f>
        <v>0</v>
      </c>
      <c r="Q136" s="53"/>
      <c r="R136" s="53">
        <f>IF(R135=0,,R134/R135*1000)</f>
        <v>0</v>
      </c>
      <c r="S136" s="53">
        <f>[3]ЦЕНЫ!I199</f>
        <v>0</v>
      </c>
      <c r="T136" s="53"/>
      <c r="U136" s="53">
        <f>IF(U135=0,,U134/U135*1000)</f>
        <v>0</v>
      </c>
      <c r="V136" s="53">
        <f>[3]ЦЕНЫ!J199</f>
        <v>0</v>
      </c>
      <c r="W136" s="53"/>
      <c r="X136" s="53">
        <f t="shared" ref="X136:AD136" si="407">IF(X135=0,,X134/X135*1000)</f>
        <v>0</v>
      </c>
      <c r="Y136" s="53">
        <f t="shared" si="407"/>
        <v>0</v>
      </c>
      <c r="Z136" s="53">
        <f t="shared" si="407"/>
        <v>0</v>
      </c>
      <c r="AA136" s="53">
        <f t="shared" si="407"/>
        <v>0</v>
      </c>
      <c r="AB136" s="53">
        <f t="shared" si="407"/>
        <v>0</v>
      </c>
      <c r="AC136" s="53">
        <f t="shared" si="407"/>
        <v>0</v>
      </c>
      <c r="AD136" s="53">
        <f t="shared" si="407"/>
        <v>0</v>
      </c>
      <c r="AE136" s="53">
        <f>[3]ЦЕНЫ!K199</f>
        <v>0</v>
      </c>
      <c r="AF136" s="53"/>
      <c r="AG136" s="53">
        <f>IF(AG135=0,,AG134/AG135*1000)</f>
        <v>0</v>
      </c>
      <c r="AH136" s="53">
        <f>[3]ЦЕНЫ!L199</f>
        <v>0</v>
      </c>
      <c r="AI136" s="53"/>
      <c r="AJ136" s="53">
        <f>IF(AJ135=0,,AJ134/AJ135*1000)</f>
        <v>0</v>
      </c>
      <c r="AK136" s="53">
        <f>[3]ЦЕНЫ!M199</f>
        <v>0</v>
      </c>
      <c r="AL136" s="53"/>
      <c r="AM136" s="53">
        <f t="shared" ref="AM136:AS136" si="408">IF(AM135=0,,AM134/AM135*1000)</f>
        <v>0</v>
      </c>
      <c r="AN136" s="53">
        <f t="shared" si="408"/>
        <v>0</v>
      </c>
      <c r="AO136" s="53">
        <f t="shared" si="408"/>
        <v>0</v>
      </c>
      <c r="AP136" s="53">
        <f t="shared" si="408"/>
        <v>0</v>
      </c>
      <c r="AQ136" s="53">
        <f t="shared" si="408"/>
        <v>0</v>
      </c>
      <c r="AR136" s="53">
        <f t="shared" si="408"/>
        <v>0</v>
      </c>
      <c r="AS136" s="53">
        <f t="shared" si="408"/>
        <v>0</v>
      </c>
      <c r="AT136" s="53">
        <f>[3]ЦЕНЫ!N199</f>
        <v>0</v>
      </c>
      <c r="AU136" s="53"/>
      <c r="AV136" s="53">
        <f>IF(AV135=0,,AV134/AV135*1000)</f>
        <v>0</v>
      </c>
      <c r="AW136" s="53">
        <f>[3]ЦЕНЫ!O199</f>
        <v>0</v>
      </c>
      <c r="AX136" s="53"/>
      <c r="AY136" s="53">
        <f>IF(AY135=0,,AY134/AY135*1000)</f>
        <v>0</v>
      </c>
      <c r="AZ136" s="53">
        <f>[3]ЦЕНЫ!P199</f>
        <v>0</v>
      </c>
      <c r="BA136" s="53"/>
      <c r="BB136" s="53">
        <f t="shared" ref="BB136:BK136" si="409">IF(BB135=0,,BB134/BB135*1000)</f>
        <v>0</v>
      </c>
      <c r="BC136" s="53">
        <f t="shared" si="409"/>
        <v>0</v>
      </c>
      <c r="BD136" s="53">
        <f t="shared" si="409"/>
        <v>0</v>
      </c>
      <c r="BE136" s="53">
        <f t="shared" si="409"/>
        <v>0</v>
      </c>
      <c r="BF136" s="53">
        <f t="shared" si="409"/>
        <v>0</v>
      </c>
      <c r="BG136" s="53">
        <f t="shared" si="409"/>
        <v>0</v>
      </c>
      <c r="BH136" s="53">
        <f t="shared" si="409"/>
        <v>0</v>
      </c>
      <c r="BI136" s="53">
        <f t="shared" si="409"/>
        <v>0</v>
      </c>
      <c r="BJ136" s="53">
        <f t="shared" si="409"/>
        <v>0</v>
      </c>
      <c r="BK136" s="53">
        <f t="shared" si="409"/>
        <v>0</v>
      </c>
      <c r="BL136" s="53"/>
      <c r="BM136" s="53"/>
      <c r="BN136" s="53">
        <f>IF(BN135=0,,BN134/BN135*1000)</f>
        <v>0</v>
      </c>
      <c r="BO136" s="41">
        <f t="shared" si="229"/>
        <v>0</v>
      </c>
      <c r="BP136" s="53">
        <f t="shared" si="406"/>
        <v>0</v>
      </c>
      <c r="BQ136" s="54"/>
    </row>
    <row r="137" spans="1:69" s="42" customFormat="1" ht="12.75" hidden="1" outlineLevel="3" x14ac:dyDescent="0.2">
      <c r="A137" s="44" t="s">
        <v>112</v>
      </c>
      <c r="B137" s="45" t="s">
        <v>113</v>
      </c>
      <c r="C137" s="46" t="s">
        <v>44</v>
      </c>
      <c r="D137" s="57">
        <f>SUMIF($C$138:$C$149,"т. руб.",D$138:D$149)</f>
        <v>23.241671521892659</v>
      </c>
      <c r="E137" s="57"/>
      <c r="F137" s="57">
        <f>D137+E137</f>
        <v>23.241671521892659</v>
      </c>
      <c r="G137" s="57">
        <f>SUMIF($C$138:$C$149,"т. руб.",G$138:G$149)</f>
        <v>13.280955155367232</v>
      </c>
      <c r="H137" s="57"/>
      <c r="I137" s="57">
        <f>G137+H137</f>
        <v>13.280955155367232</v>
      </c>
      <c r="J137" s="57">
        <f>SUMIF($C$138:$C$149,"т. руб.",J$138:J$149)</f>
        <v>29.791038040464102</v>
      </c>
      <c r="K137" s="57"/>
      <c r="L137" s="57">
        <f>J137+K137</f>
        <v>29.791038040464102</v>
      </c>
      <c r="M137" s="57">
        <f t="shared" ref="M137:O139" si="410">D137+G137+J137</f>
        <v>66.313664717723995</v>
      </c>
      <c r="N137" s="57">
        <f t="shared" si="410"/>
        <v>0</v>
      </c>
      <c r="O137" s="57">
        <f t="shared" si="410"/>
        <v>66.313664717723995</v>
      </c>
      <c r="P137" s="57">
        <f>SUMIF($C$138:$C$149,"т. руб.",P$138:P$149)</f>
        <v>26.438573150633719</v>
      </c>
      <c r="Q137" s="57"/>
      <c r="R137" s="57">
        <f>P137+Q137</f>
        <v>26.438573150633719</v>
      </c>
      <c r="S137" s="57">
        <f>SUMIF($C$138:$C$149,"т. руб.",S$138:S$149)</f>
        <v>30.154402738359448</v>
      </c>
      <c r="T137" s="57"/>
      <c r="U137" s="57">
        <f>S137+T137</f>
        <v>30.154402738359448</v>
      </c>
      <c r="V137" s="57">
        <f>SUMIF($C$138:$C$149,"т. руб.",V$138:V$149)</f>
        <v>28.396919970470027</v>
      </c>
      <c r="W137" s="57"/>
      <c r="X137" s="57">
        <f>V137+W137</f>
        <v>28.396919970470027</v>
      </c>
      <c r="Y137" s="57">
        <f t="shared" ref="Y137:AA139" si="411">P137+S137+V137</f>
        <v>84.989895859463189</v>
      </c>
      <c r="Z137" s="57">
        <f t="shared" si="411"/>
        <v>0</v>
      </c>
      <c r="AA137" s="57">
        <f t="shared" si="411"/>
        <v>84.989895859463189</v>
      </c>
      <c r="AB137" s="57">
        <f t="shared" ref="AB137:AD139" si="412">M137+Y137</f>
        <v>151.30356057718717</v>
      </c>
      <c r="AC137" s="57">
        <f t="shared" si="412"/>
        <v>0</v>
      </c>
      <c r="AD137" s="57">
        <f t="shared" si="412"/>
        <v>151.30356057718717</v>
      </c>
      <c r="AE137" s="57">
        <f>SUMIF($C$138:$C$149,"т. руб.",AE$138:AE$149)</f>
        <v>30.024213075060533</v>
      </c>
      <c r="AF137" s="57"/>
      <c r="AG137" s="57">
        <f>AE137+AF137</f>
        <v>30.024213075060533</v>
      </c>
      <c r="AH137" s="57">
        <f>SUMIF($C$138:$C$149,"т. руб.",AH$138:AH$149)</f>
        <v>30.024213075060533</v>
      </c>
      <c r="AI137" s="57"/>
      <c r="AJ137" s="57">
        <f>AH137+AI137</f>
        <v>30.024213075060533</v>
      </c>
      <c r="AK137" s="57">
        <f>SUMIF($C$138:$C$149,"т. руб.",AK$138:AK$149)</f>
        <v>57.025556521220899</v>
      </c>
      <c r="AL137" s="57"/>
      <c r="AM137" s="57">
        <f>AK137+AL137</f>
        <v>57.025556521220899</v>
      </c>
      <c r="AN137" s="57">
        <f t="shared" ref="AN137:AP139" si="413">AE137+AH137+AK137</f>
        <v>117.07398267134197</v>
      </c>
      <c r="AO137" s="57">
        <f t="shared" si="413"/>
        <v>0</v>
      </c>
      <c r="AP137" s="57">
        <f t="shared" si="413"/>
        <v>117.07398267134197</v>
      </c>
      <c r="AQ137" s="57">
        <f t="shared" ref="AQ137:AS139" si="414">AB137+AN137</f>
        <v>268.37754324852915</v>
      </c>
      <c r="AR137" s="57">
        <f t="shared" si="414"/>
        <v>0</v>
      </c>
      <c r="AS137" s="57">
        <f t="shared" si="414"/>
        <v>268.37754324852915</v>
      </c>
      <c r="AT137" s="57">
        <f>SUMIF($C$138:$C$149,"т. руб.",AT$138:AT$149)</f>
        <v>43.737956075968526</v>
      </c>
      <c r="AU137" s="57"/>
      <c r="AV137" s="57">
        <f>AT137+AU137</f>
        <v>43.737956075968526</v>
      </c>
      <c r="AW137" s="57">
        <f>SUMIF($C$138:$C$149,"т. руб.",AW$138:AW$149)</f>
        <v>43.853586032082326</v>
      </c>
      <c r="AX137" s="57"/>
      <c r="AY137" s="57">
        <f>AW137+AX137</f>
        <v>43.853586032082326</v>
      </c>
      <c r="AZ137" s="57">
        <f>SUMIF($C$138:$C$149,"т. руб.",AZ$138:AZ$149)</f>
        <v>49.59875593976998</v>
      </c>
      <c r="BA137" s="57"/>
      <c r="BB137" s="57">
        <f>AZ137+BA137</f>
        <v>49.59875593976998</v>
      </c>
      <c r="BC137" s="57">
        <f t="shared" ref="BC137:BE139" si="415">AT137+AW137+AZ137</f>
        <v>137.19029804782082</v>
      </c>
      <c r="BD137" s="57">
        <f t="shared" si="415"/>
        <v>0</v>
      </c>
      <c r="BE137" s="57">
        <f t="shared" si="415"/>
        <v>137.19029804782082</v>
      </c>
      <c r="BF137" s="57">
        <f t="shared" ref="BF137:BH139" si="416">AN137+BC137</f>
        <v>254.2642807191628</v>
      </c>
      <c r="BG137" s="57">
        <f t="shared" si="416"/>
        <v>0</v>
      </c>
      <c r="BH137" s="57">
        <f t="shared" si="416"/>
        <v>254.2642807191628</v>
      </c>
      <c r="BI137" s="57">
        <f t="shared" ref="BI137:BK139" si="417">AQ137+BC137</f>
        <v>405.56784129634997</v>
      </c>
      <c r="BJ137" s="57">
        <f t="shared" si="417"/>
        <v>0</v>
      </c>
      <c r="BK137" s="57">
        <f t="shared" si="417"/>
        <v>405.56784129634997</v>
      </c>
      <c r="BL137" s="57">
        <f>SUMIF($C$138:$C$149,"т. руб.",BL$138:BL$149)</f>
        <v>0</v>
      </c>
      <c r="BM137" s="57"/>
      <c r="BN137" s="57">
        <f>BL137+BM137</f>
        <v>0</v>
      </c>
      <c r="BO137" s="41">
        <f t="shared" si="229"/>
        <v>-30.024213075060533</v>
      </c>
      <c r="BP137" s="57">
        <f t="shared" si="406"/>
        <v>-129.18267538020666</v>
      </c>
      <c r="BQ137" s="58"/>
    </row>
    <row r="138" spans="1:69" s="49" customFormat="1" ht="12.75" hidden="1" outlineLevel="4" x14ac:dyDescent="0.2">
      <c r="A138" s="44"/>
      <c r="B138" s="59" t="s">
        <v>114</v>
      </c>
      <c r="C138" s="46" t="s">
        <v>44</v>
      </c>
      <c r="D138" s="47">
        <f>D139*D140/1000</f>
        <v>0</v>
      </c>
      <c r="E138" s="47"/>
      <c r="F138" s="47">
        <f>D138+E138</f>
        <v>0</v>
      </c>
      <c r="G138" s="47">
        <f>G139*G140/1000</f>
        <v>0</v>
      </c>
      <c r="H138" s="47"/>
      <c r="I138" s="47">
        <f>G138+H138</f>
        <v>0</v>
      </c>
      <c r="J138" s="47">
        <f>J139*J140/1000</f>
        <v>0</v>
      </c>
      <c r="K138" s="47"/>
      <c r="L138" s="47">
        <f>J138+K138</f>
        <v>0</v>
      </c>
      <c r="M138" s="47">
        <f t="shared" si="410"/>
        <v>0</v>
      </c>
      <c r="N138" s="47">
        <f t="shared" si="410"/>
        <v>0</v>
      </c>
      <c r="O138" s="47">
        <f t="shared" si="410"/>
        <v>0</v>
      </c>
      <c r="P138" s="47">
        <f>P139*P140/1000</f>
        <v>0</v>
      </c>
      <c r="Q138" s="47"/>
      <c r="R138" s="47">
        <f>P138+Q138</f>
        <v>0</v>
      </c>
      <c r="S138" s="47">
        <f>S139*S140/1000</f>
        <v>0</v>
      </c>
      <c r="T138" s="47"/>
      <c r="U138" s="47">
        <f>S138+T138</f>
        <v>0</v>
      </c>
      <c r="V138" s="47">
        <f>V139*V140/1000</f>
        <v>0</v>
      </c>
      <c r="W138" s="47"/>
      <c r="X138" s="47">
        <f>V138+W138</f>
        <v>0</v>
      </c>
      <c r="Y138" s="47">
        <f t="shared" si="411"/>
        <v>0</v>
      </c>
      <c r="Z138" s="47">
        <f t="shared" si="411"/>
        <v>0</v>
      </c>
      <c r="AA138" s="47">
        <f t="shared" si="411"/>
        <v>0</v>
      </c>
      <c r="AB138" s="47">
        <f t="shared" si="412"/>
        <v>0</v>
      </c>
      <c r="AC138" s="47">
        <f t="shared" si="412"/>
        <v>0</v>
      </c>
      <c r="AD138" s="47">
        <f t="shared" si="412"/>
        <v>0</v>
      </c>
      <c r="AE138" s="47">
        <f>AE139*AE140/1000</f>
        <v>0</v>
      </c>
      <c r="AF138" s="47"/>
      <c r="AG138" s="47">
        <f>AE138+AF138</f>
        <v>0</v>
      </c>
      <c r="AH138" s="47">
        <f>AH139*AH140/1000</f>
        <v>0</v>
      </c>
      <c r="AI138" s="47"/>
      <c r="AJ138" s="47">
        <f>AH138+AI138</f>
        <v>0</v>
      </c>
      <c r="AK138" s="47">
        <f>AK139*AK140/1000</f>
        <v>0</v>
      </c>
      <c r="AL138" s="47"/>
      <c r="AM138" s="47">
        <f>AK138+AL138</f>
        <v>0</v>
      </c>
      <c r="AN138" s="47">
        <f t="shared" si="413"/>
        <v>0</v>
      </c>
      <c r="AO138" s="47">
        <f t="shared" si="413"/>
        <v>0</v>
      </c>
      <c r="AP138" s="47">
        <f t="shared" si="413"/>
        <v>0</v>
      </c>
      <c r="AQ138" s="47">
        <f t="shared" si="414"/>
        <v>0</v>
      </c>
      <c r="AR138" s="47">
        <f t="shared" si="414"/>
        <v>0</v>
      </c>
      <c r="AS138" s="47">
        <f t="shared" si="414"/>
        <v>0</v>
      </c>
      <c r="AT138" s="47">
        <f>AT139*AT140/1000</f>
        <v>0</v>
      </c>
      <c r="AU138" s="47"/>
      <c r="AV138" s="47">
        <f>AT138+AU138</f>
        <v>0</v>
      </c>
      <c r="AW138" s="47">
        <f>AW139*AW140/1000</f>
        <v>0</v>
      </c>
      <c r="AX138" s="47"/>
      <c r="AY138" s="47">
        <f>AW138+AX138</f>
        <v>0</v>
      </c>
      <c r="AZ138" s="47">
        <f>AZ139*AZ140/1000</f>
        <v>0</v>
      </c>
      <c r="BA138" s="47"/>
      <c r="BB138" s="47">
        <f>AZ138+BA138</f>
        <v>0</v>
      </c>
      <c r="BC138" s="47">
        <f t="shared" si="415"/>
        <v>0</v>
      </c>
      <c r="BD138" s="47">
        <f t="shared" si="415"/>
        <v>0</v>
      </c>
      <c r="BE138" s="47">
        <f t="shared" si="415"/>
        <v>0</v>
      </c>
      <c r="BF138" s="47">
        <f t="shared" si="416"/>
        <v>0</v>
      </c>
      <c r="BG138" s="47">
        <f t="shared" si="416"/>
        <v>0</v>
      </c>
      <c r="BH138" s="47">
        <f t="shared" si="416"/>
        <v>0</v>
      </c>
      <c r="BI138" s="47">
        <f t="shared" si="417"/>
        <v>0</v>
      </c>
      <c r="BJ138" s="47">
        <f t="shared" si="417"/>
        <v>0</v>
      </c>
      <c r="BK138" s="47">
        <f t="shared" si="417"/>
        <v>0</v>
      </c>
      <c r="BL138" s="47">
        <f>BL139*BL140/1000</f>
        <v>0</v>
      </c>
      <c r="BM138" s="47"/>
      <c r="BN138" s="47">
        <f>BL138+BM138</f>
        <v>0</v>
      </c>
      <c r="BO138" s="41">
        <f t="shared" si="229"/>
        <v>0</v>
      </c>
      <c r="BP138" s="47">
        <f t="shared" si="406"/>
        <v>0</v>
      </c>
      <c r="BQ138" s="48"/>
    </row>
    <row r="139" spans="1:69" s="43" customFormat="1" ht="12.75" hidden="1" outlineLevel="5" x14ac:dyDescent="0.2">
      <c r="A139" s="50"/>
      <c r="B139" s="51" t="s">
        <v>51</v>
      </c>
      <c r="C139" s="52"/>
      <c r="D139" s="53"/>
      <c r="E139" s="53"/>
      <c r="F139" s="53">
        <f>D139+E139</f>
        <v>0</v>
      </c>
      <c r="G139" s="53"/>
      <c r="H139" s="53"/>
      <c r="I139" s="53">
        <f>G139+H139</f>
        <v>0</v>
      </c>
      <c r="J139" s="53"/>
      <c r="K139" s="53"/>
      <c r="L139" s="53">
        <f>J139+K139</f>
        <v>0</v>
      </c>
      <c r="M139" s="53">
        <f t="shared" si="410"/>
        <v>0</v>
      </c>
      <c r="N139" s="53">
        <f t="shared" si="410"/>
        <v>0</v>
      </c>
      <c r="O139" s="53">
        <f t="shared" si="410"/>
        <v>0</v>
      </c>
      <c r="P139" s="53"/>
      <c r="Q139" s="53"/>
      <c r="R139" s="53">
        <f>P139+Q139</f>
        <v>0</v>
      </c>
      <c r="S139" s="53"/>
      <c r="T139" s="53"/>
      <c r="U139" s="53">
        <f>S139+T139</f>
        <v>0</v>
      </c>
      <c r="V139" s="53"/>
      <c r="W139" s="53"/>
      <c r="X139" s="53">
        <f>V139+W139</f>
        <v>0</v>
      </c>
      <c r="Y139" s="53">
        <f t="shared" si="411"/>
        <v>0</v>
      </c>
      <c r="Z139" s="53">
        <f t="shared" si="411"/>
        <v>0</v>
      </c>
      <c r="AA139" s="53">
        <f t="shared" si="411"/>
        <v>0</v>
      </c>
      <c r="AB139" s="53">
        <f t="shared" si="412"/>
        <v>0</v>
      </c>
      <c r="AC139" s="53">
        <f t="shared" si="412"/>
        <v>0</v>
      </c>
      <c r="AD139" s="53">
        <f t="shared" si="412"/>
        <v>0</v>
      </c>
      <c r="AE139" s="53"/>
      <c r="AF139" s="53"/>
      <c r="AG139" s="53">
        <f>AE139+AF139</f>
        <v>0</v>
      </c>
      <c r="AH139" s="53"/>
      <c r="AI139" s="53"/>
      <c r="AJ139" s="53">
        <f>AH139+AI139</f>
        <v>0</v>
      </c>
      <c r="AK139" s="53"/>
      <c r="AL139" s="53"/>
      <c r="AM139" s="53">
        <f>AK139+AL139</f>
        <v>0</v>
      </c>
      <c r="AN139" s="53">
        <f t="shared" si="413"/>
        <v>0</v>
      </c>
      <c r="AO139" s="53">
        <f t="shared" si="413"/>
        <v>0</v>
      </c>
      <c r="AP139" s="53">
        <f t="shared" si="413"/>
        <v>0</v>
      </c>
      <c r="AQ139" s="53">
        <f t="shared" si="414"/>
        <v>0</v>
      </c>
      <c r="AR139" s="53">
        <f t="shared" si="414"/>
        <v>0</v>
      </c>
      <c r="AS139" s="53">
        <f t="shared" si="414"/>
        <v>0</v>
      </c>
      <c r="AT139" s="53"/>
      <c r="AU139" s="53"/>
      <c r="AV139" s="53">
        <f>AT139+AU139</f>
        <v>0</v>
      </c>
      <c r="AW139" s="53"/>
      <c r="AX139" s="53"/>
      <c r="AY139" s="53">
        <f>AW139+AX139</f>
        <v>0</v>
      </c>
      <c r="AZ139" s="53"/>
      <c r="BA139" s="53"/>
      <c r="BB139" s="53">
        <f>AZ139+BA139</f>
        <v>0</v>
      </c>
      <c r="BC139" s="53">
        <f t="shared" si="415"/>
        <v>0</v>
      </c>
      <c r="BD139" s="53">
        <f t="shared" si="415"/>
        <v>0</v>
      </c>
      <c r="BE139" s="53">
        <f t="shared" si="415"/>
        <v>0</v>
      </c>
      <c r="BF139" s="53">
        <f t="shared" si="416"/>
        <v>0</v>
      </c>
      <c r="BG139" s="53">
        <f t="shared" si="416"/>
        <v>0</v>
      </c>
      <c r="BH139" s="53">
        <f t="shared" si="416"/>
        <v>0</v>
      </c>
      <c r="BI139" s="53">
        <f t="shared" si="417"/>
        <v>0</v>
      </c>
      <c r="BJ139" s="53">
        <f t="shared" si="417"/>
        <v>0</v>
      </c>
      <c r="BK139" s="53">
        <f t="shared" si="417"/>
        <v>0</v>
      </c>
      <c r="BL139" s="53"/>
      <c r="BM139" s="53"/>
      <c r="BN139" s="53">
        <f>BL139+BM139</f>
        <v>0</v>
      </c>
      <c r="BO139" s="41">
        <f t="shared" si="229"/>
        <v>0</v>
      </c>
      <c r="BP139" s="53">
        <f t="shared" si="406"/>
        <v>0</v>
      </c>
      <c r="BQ139" s="54"/>
    </row>
    <row r="140" spans="1:69" s="43" customFormat="1" ht="12.75" hidden="1" outlineLevel="5" x14ac:dyDescent="0.2">
      <c r="A140" s="50"/>
      <c r="B140" s="55" t="s">
        <v>53</v>
      </c>
      <c r="C140" s="56"/>
      <c r="D140" s="53">
        <f>[3]ЦЕНЫ!E201</f>
        <v>1.2711864406779663</v>
      </c>
      <c r="E140" s="53"/>
      <c r="F140" s="53">
        <f>IF(F139=0,,F138/F139*1000)</f>
        <v>0</v>
      </c>
      <c r="G140" s="53">
        <f>[3]ЦЕНЫ!F201</f>
        <v>1.2711864406779663</v>
      </c>
      <c r="H140" s="53"/>
      <c r="I140" s="53">
        <f>IF(I139=0,,I138/I139*1000)</f>
        <v>0</v>
      </c>
      <c r="J140" s="53">
        <f>[3]ЦЕНЫ!G201</f>
        <v>1.7796610169491527</v>
      </c>
      <c r="K140" s="53"/>
      <c r="L140" s="53">
        <f>IF(L139=0,,L138/L139*1000)</f>
        <v>0</v>
      </c>
      <c r="M140" s="53">
        <f>IF(M139=0,,M138/M139*1000)</f>
        <v>0</v>
      </c>
      <c r="N140" s="53">
        <f>IF(N139=0,,N138/N139*1000)</f>
        <v>0</v>
      </c>
      <c r="O140" s="53">
        <f>IF(O139=0,,O138/O139*1000)</f>
        <v>0</v>
      </c>
      <c r="P140" s="53">
        <f>[3]ЦЕНЫ!H201</f>
        <v>1.7796610169491527</v>
      </c>
      <c r="Q140" s="53"/>
      <c r="R140" s="53">
        <f>IF(R139=0,,R138/R139*1000)</f>
        <v>0</v>
      </c>
      <c r="S140" s="53">
        <f>[3]ЦЕНЫ!I201</f>
        <v>1.7796610169491527</v>
      </c>
      <c r="T140" s="53"/>
      <c r="U140" s="53">
        <f>IF(U139=0,,U138/U139*1000)</f>
        <v>0</v>
      </c>
      <c r="V140" s="53">
        <f>[3]ЦЕНЫ!J201</f>
        <v>1.7796610169491527</v>
      </c>
      <c r="W140" s="53"/>
      <c r="X140" s="53">
        <f t="shared" ref="X140:AD140" si="418">IF(X139=0,,X138/X139*1000)</f>
        <v>0</v>
      </c>
      <c r="Y140" s="53">
        <f t="shared" si="418"/>
        <v>0</v>
      </c>
      <c r="Z140" s="53">
        <f t="shared" si="418"/>
        <v>0</v>
      </c>
      <c r="AA140" s="53">
        <f t="shared" si="418"/>
        <v>0</v>
      </c>
      <c r="AB140" s="53">
        <f t="shared" si="418"/>
        <v>0</v>
      </c>
      <c r="AC140" s="53">
        <f t="shared" si="418"/>
        <v>0</v>
      </c>
      <c r="AD140" s="53">
        <f t="shared" si="418"/>
        <v>0</v>
      </c>
      <c r="AE140" s="53">
        <f>[3]ЦЕНЫ!K201</f>
        <v>1.7796610169491527</v>
      </c>
      <c r="AF140" s="53"/>
      <c r="AG140" s="53">
        <f>IF(AG139=0,,AG138/AG139*1000)</f>
        <v>0</v>
      </c>
      <c r="AH140" s="53">
        <f>[3]ЦЕНЫ!L201</f>
        <v>1.7796610169491527</v>
      </c>
      <c r="AI140" s="53"/>
      <c r="AJ140" s="53">
        <f>IF(AJ139=0,,AJ138/AJ139*1000)</f>
        <v>0</v>
      </c>
      <c r="AK140" s="53">
        <f>[3]ЦЕНЫ!M201</f>
        <v>1.7796610169491527</v>
      </c>
      <c r="AL140" s="53"/>
      <c r="AM140" s="53">
        <f t="shared" ref="AM140:AS140" si="419">IF(AM139=0,,AM138/AM139*1000)</f>
        <v>0</v>
      </c>
      <c r="AN140" s="53">
        <f t="shared" si="419"/>
        <v>0</v>
      </c>
      <c r="AO140" s="53">
        <f t="shared" si="419"/>
        <v>0</v>
      </c>
      <c r="AP140" s="53">
        <f t="shared" si="419"/>
        <v>0</v>
      </c>
      <c r="AQ140" s="53">
        <f t="shared" si="419"/>
        <v>0</v>
      </c>
      <c r="AR140" s="53">
        <f t="shared" si="419"/>
        <v>0</v>
      </c>
      <c r="AS140" s="53">
        <f t="shared" si="419"/>
        <v>0</v>
      </c>
      <c r="AT140" s="53">
        <f>[3]ЦЕНЫ!N201</f>
        <v>1.7796610169491527</v>
      </c>
      <c r="AU140" s="53"/>
      <c r="AV140" s="53">
        <f>IF(AV139=0,,AV138/AV139*1000)</f>
        <v>0</v>
      </c>
      <c r="AW140" s="53">
        <f>[3]ЦЕНЫ!O201</f>
        <v>1.7796610169491527</v>
      </c>
      <c r="AX140" s="53"/>
      <c r="AY140" s="53">
        <f>IF(AY139=0,,AY138/AY139*1000)</f>
        <v>0</v>
      </c>
      <c r="AZ140" s="53">
        <f>[3]ЦЕНЫ!P201</f>
        <v>1.7796610169491527</v>
      </c>
      <c r="BA140" s="53"/>
      <c r="BB140" s="53">
        <f t="shared" ref="BB140:BK140" si="420">IF(BB139=0,,BB138/BB139*1000)</f>
        <v>0</v>
      </c>
      <c r="BC140" s="53">
        <f t="shared" si="420"/>
        <v>0</v>
      </c>
      <c r="BD140" s="53">
        <f t="shared" si="420"/>
        <v>0</v>
      </c>
      <c r="BE140" s="53">
        <f t="shared" si="420"/>
        <v>0</v>
      </c>
      <c r="BF140" s="53">
        <f t="shared" si="420"/>
        <v>0</v>
      </c>
      <c r="BG140" s="53">
        <f t="shared" si="420"/>
        <v>0</v>
      </c>
      <c r="BH140" s="53">
        <f t="shared" si="420"/>
        <v>0</v>
      </c>
      <c r="BI140" s="53">
        <f t="shared" si="420"/>
        <v>0</v>
      </c>
      <c r="BJ140" s="53">
        <f t="shared" si="420"/>
        <v>0</v>
      </c>
      <c r="BK140" s="53">
        <f t="shared" si="420"/>
        <v>0</v>
      </c>
      <c r="BL140" s="53"/>
      <c r="BM140" s="53"/>
      <c r="BN140" s="53">
        <f>IF(BN139=0,,BN138/BN139*1000)</f>
        <v>0</v>
      </c>
      <c r="BO140" s="41">
        <f t="shared" si="229"/>
        <v>0</v>
      </c>
      <c r="BP140" s="53">
        <f t="shared" si="406"/>
        <v>0</v>
      </c>
      <c r="BQ140" s="54"/>
    </row>
    <row r="141" spans="1:69" s="49" customFormat="1" ht="12.75" hidden="1" outlineLevel="4" x14ac:dyDescent="0.2">
      <c r="A141" s="44"/>
      <c r="B141" s="59" t="s">
        <v>115</v>
      </c>
      <c r="C141" s="46" t="s">
        <v>44</v>
      </c>
      <c r="D141" s="47">
        <f>D142*D143/1000</f>
        <v>23.241671521892659</v>
      </c>
      <c r="E141" s="47"/>
      <c r="F141" s="47">
        <f>D141+E141</f>
        <v>23.241671521892659</v>
      </c>
      <c r="G141" s="47">
        <f>G142*G143/1000</f>
        <v>13.280955155367232</v>
      </c>
      <c r="H141" s="47"/>
      <c r="I141" s="47">
        <f>G141+H141</f>
        <v>13.280955155367232</v>
      </c>
      <c r="J141" s="47">
        <f>J142*J143/1000</f>
        <v>29.791038040464102</v>
      </c>
      <c r="K141" s="47"/>
      <c r="L141" s="47">
        <f>J141+K141</f>
        <v>29.791038040464102</v>
      </c>
      <c r="M141" s="47">
        <f t="shared" ref="M141:O142" si="421">D141+G141+J141</f>
        <v>66.313664717723995</v>
      </c>
      <c r="N141" s="47">
        <f t="shared" si="421"/>
        <v>0</v>
      </c>
      <c r="O141" s="47">
        <f t="shared" si="421"/>
        <v>66.313664717723995</v>
      </c>
      <c r="P141" s="47">
        <f>P142*P143/1000</f>
        <v>26.438573150633719</v>
      </c>
      <c r="Q141" s="47"/>
      <c r="R141" s="47">
        <f>P141+Q141</f>
        <v>26.438573150633719</v>
      </c>
      <c r="S141" s="47">
        <f>S142*S143/1000</f>
        <v>30.154402738359448</v>
      </c>
      <c r="T141" s="47"/>
      <c r="U141" s="47">
        <f>S141+T141</f>
        <v>30.154402738359448</v>
      </c>
      <c r="V141" s="47">
        <f>V142*V143/1000</f>
        <v>28.396919970470027</v>
      </c>
      <c r="W141" s="47"/>
      <c r="X141" s="47">
        <f>V141+W141</f>
        <v>28.396919970470027</v>
      </c>
      <c r="Y141" s="47">
        <f t="shared" ref="Y141:AA142" si="422">P141+S141+V141</f>
        <v>84.989895859463189</v>
      </c>
      <c r="Z141" s="47">
        <f t="shared" si="422"/>
        <v>0</v>
      </c>
      <c r="AA141" s="47">
        <f t="shared" si="422"/>
        <v>84.989895859463189</v>
      </c>
      <c r="AB141" s="47">
        <f t="shared" ref="AB141:AD142" si="423">M141+Y141</f>
        <v>151.30356057718717</v>
      </c>
      <c r="AC141" s="47">
        <f t="shared" si="423"/>
        <v>0</v>
      </c>
      <c r="AD141" s="47">
        <f t="shared" si="423"/>
        <v>151.30356057718717</v>
      </c>
      <c r="AE141" s="47">
        <f>AE142*AE143/1000</f>
        <v>30.024213075060533</v>
      </c>
      <c r="AF141" s="47"/>
      <c r="AG141" s="47">
        <f>AE141+AF141</f>
        <v>30.024213075060533</v>
      </c>
      <c r="AH141" s="47">
        <f>AH142*AH143/1000</f>
        <v>30.024213075060533</v>
      </c>
      <c r="AI141" s="47"/>
      <c r="AJ141" s="47">
        <f>AH141+AI141</f>
        <v>30.024213075060533</v>
      </c>
      <c r="AK141" s="47">
        <f>AK142*AK143/1000</f>
        <v>57.025556521220899</v>
      </c>
      <c r="AL141" s="47"/>
      <c r="AM141" s="47">
        <f>AK141+AL141</f>
        <v>57.025556521220899</v>
      </c>
      <c r="AN141" s="47">
        <f t="shared" ref="AN141:AP142" si="424">AE141+AH141+AK141</f>
        <v>117.07398267134197</v>
      </c>
      <c r="AO141" s="47">
        <f t="shared" si="424"/>
        <v>0</v>
      </c>
      <c r="AP141" s="47">
        <f t="shared" si="424"/>
        <v>117.07398267134197</v>
      </c>
      <c r="AQ141" s="47">
        <f t="shared" ref="AQ141:AS142" si="425">AB141+AN141</f>
        <v>268.37754324852915</v>
      </c>
      <c r="AR141" s="47">
        <f t="shared" si="425"/>
        <v>0</v>
      </c>
      <c r="AS141" s="47">
        <f t="shared" si="425"/>
        <v>268.37754324852915</v>
      </c>
      <c r="AT141" s="47">
        <f>AT142*AT143/1000</f>
        <v>43.737956075968526</v>
      </c>
      <c r="AU141" s="47"/>
      <c r="AV141" s="47">
        <f>AT141+AU141</f>
        <v>43.737956075968526</v>
      </c>
      <c r="AW141" s="47">
        <f>AW142*AW143/1000</f>
        <v>43.853586032082326</v>
      </c>
      <c r="AX141" s="47"/>
      <c r="AY141" s="47">
        <f>AW141+AX141</f>
        <v>43.853586032082326</v>
      </c>
      <c r="AZ141" s="47">
        <f>AZ142*AZ143/1000</f>
        <v>49.59875593976998</v>
      </c>
      <c r="BA141" s="47"/>
      <c r="BB141" s="47">
        <f>AZ141+BA141</f>
        <v>49.59875593976998</v>
      </c>
      <c r="BC141" s="47">
        <f t="shared" ref="BC141:BE142" si="426">AT141+AW141+AZ141</f>
        <v>137.19029804782082</v>
      </c>
      <c r="BD141" s="47">
        <f t="shared" si="426"/>
        <v>0</v>
      </c>
      <c r="BE141" s="47">
        <f t="shared" si="426"/>
        <v>137.19029804782082</v>
      </c>
      <c r="BF141" s="47">
        <f t="shared" ref="BF141:BH142" si="427">AN141+BC141</f>
        <v>254.2642807191628</v>
      </c>
      <c r="BG141" s="47">
        <f t="shared" si="427"/>
        <v>0</v>
      </c>
      <c r="BH141" s="47">
        <f t="shared" si="427"/>
        <v>254.2642807191628</v>
      </c>
      <c r="BI141" s="47">
        <f t="shared" ref="BI141:BK142" si="428">AQ141+BC141</f>
        <v>405.56784129634997</v>
      </c>
      <c r="BJ141" s="47">
        <f t="shared" si="428"/>
        <v>0</v>
      </c>
      <c r="BK141" s="47">
        <f t="shared" si="428"/>
        <v>405.56784129634997</v>
      </c>
      <c r="BL141" s="47">
        <f>BL142*BL143/1000</f>
        <v>0</v>
      </c>
      <c r="BM141" s="47"/>
      <c r="BN141" s="47">
        <f>BL141+BM141</f>
        <v>0</v>
      </c>
      <c r="BO141" s="41">
        <f t="shared" si="229"/>
        <v>-30.024213075060533</v>
      </c>
      <c r="BP141" s="47">
        <f t="shared" si="406"/>
        <v>-129.18267538020666</v>
      </c>
      <c r="BQ141" s="48"/>
    </row>
    <row r="142" spans="1:69" s="43" customFormat="1" ht="12.75" hidden="1" outlineLevel="5" x14ac:dyDescent="0.2">
      <c r="A142" s="50"/>
      <c r="B142" s="51" t="s">
        <v>51</v>
      </c>
      <c r="C142" s="66" t="s">
        <v>116</v>
      </c>
      <c r="D142" s="53">
        <f>'[3]Материалы для СЖБ'!O4322</f>
        <v>914.17241319444452</v>
      </c>
      <c r="E142" s="53"/>
      <c r="F142" s="53">
        <f>D142+E142</f>
        <v>914.17241319444452</v>
      </c>
      <c r="G142" s="53">
        <f>'[3]Материалы для СЖБ'!R4322</f>
        <v>522.38423611111114</v>
      </c>
      <c r="H142" s="53"/>
      <c r="I142" s="53">
        <f>G142+H142</f>
        <v>522.38423611111114</v>
      </c>
      <c r="J142" s="53">
        <f>'[3]Материалы для СЖБ'!U4322</f>
        <v>1171.7808295915879</v>
      </c>
      <c r="K142" s="53"/>
      <c r="L142" s="53">
        <f>J142+K142</f>
        <v>1171.7808295915879</v>
      </c>
      <c r="M142" s="53">
        <f t="shared" si="421"/>
        <v>2608.3374788971437</v>
      </c>
      <c r="N142" s="53">
        <f t="shared" si="421"/>
        <v>0</v>
      </c>
      <c r="O142" s="53">
        <f t="shared" si="421"/>
        <v>2608.3374788971437</v>
      </c>
      <c r="P142" s="53">
        <f>'[3]Материалы для СЖБ'!AA4322</f>
        <v>1039.9172105915929</v>
      </c>
      <c r="Q142" s="53"/>
      <c r="R142" s="53">
        <f>P142+Q142</f>
        <v>1039.9172105915929</v>
      </c>
      <c r="S142" s="53">
        <f>'[3]Материалы для СЖБ'!AD4322</f>
        <v>1186.0731743754716</v>
      </c>
      <c r="T142" s="53"/>
      <c r="U142" s="53">
        <f>S142+T142</f>
        <v>1186.0731743754716</v>
      </c>
      <c r="V142" s="53">
        <f>'[3]Материалы для СЖБ'!AG4322</f>
        <v>1116.9455188384877</v>
      </c>
      <c r="W142" s="53"/>
      <c r="X142" s="53">
        <f>V142+W142</f>
        <v>1116.9455188384877</v>
      </c>
      <c r="Y142" s="53">
        <f t="shared" si="422"/>
        <v>3342.9359038055522</v>
      </c>
      <c r="Z142" s="53">
        <f t="shared" si="422"/>
        <v>0</v>
      </c>
      <c r="AA142" s="53">
        <f t="shared" si="422"/>
        <v>3342.9359038055522</v>
      </c>
      <c r="AB142" s="53">
        <f t="shared" si="423"/>
        <v>5951.2733827026959</v>
      </c>
      <c r="AC142" s="53">
        <f t="shared" si="423"/>
        <v>0</v>
      </c>
      <c r="AD142" s="53">
        <f t="shared" si="423"/>
        <v>5951.2733827026959</v>
      </c>
      <c r="AE142" s="53">
        <f>'[3]Материалы для СЖБ'!AP4322</f>
        <v>1180.952380952381</v>
      </c>
      <c r="AF142" s="53"/>
      <c r="AG142" s="53">
        <f>AE142+AF142</f>
        <v>1180.952380952381</v>
      </c>
      <c r="AH142" s="53">
        <f>'[3]Материалы для СЖБ'!AS4322</f>
        <v>1180.952380952381</v>
      </c>
      <c r="AI142" s="53"/>
      <c r="AJ142" s="53">
        <f>AH142+AI142</f>
        <v>1180.952380952381</v>
      </c>
      <c r="AK142" s="53">
        <f>'[3]Материалы для СЖБ'!AV4322</f>
        <v>2243.005223168022</v>
      </c>
      <c r="AL142" s="53"/>
      <c r="AM142" s="53">
        <f>AK142+AL142</f>
        <v>2243.005223168022</v>
      </c>
      <c r="AN142" s="53">
        <f t="shared" si="424"/>
        <v>4604.9099850727835</v>
      </c>
      <c r="AO142" s="53">
        <f t="shared" si="424"/>
        <v>0</v>
      </c>
      <c r="AP142" s="53">
        <f t="shared" si="424"/>
        <v>4604.9099850727835</v>
      </c>
      <c r="AQ142" s="53">
        <f t="shared" si="425"/>
        <v>10556.18336777548</v>
      </c>
      <c r="AR142" s="53">
        <f t="shared" si="425"/>
        <v>0</v>
      </c>
      <c r="AS142" s="53">
        <f t="shared" si="425"/>
        <v>10556.18336777548</v>
      </c>
      <c r="AT142" s="53">
        <f>'[3]Материалы для СЖБ'!BE4322</f>
        <v>1720.3596056547622</v>
      </c>
      <c r="AU142" s="53"/>
      <c r="AV142" s="53">
        <f>AT142+AU142</f>
        <v>1720.3596056547622</v>
      </c>
      <c r="AW142" s="53">
        <f>'[3]Материалы для СЖБ'!BH4322</f>
        <v>1724.907717261905</v>
      </c>
      <c r="AX142" s="53"/>
      <c r="AY142" s="53">
        <f>AW142+AX142</f>
        <v>1724.907717261905</v>
      </c>
      <c r="AZ142" s="53">
        <f>'[3]Материалы для СЖБ'!BK4322</f>
        <v>1950.8844002976193</v>
      </c>
      <c r="BA142" s="53"/>
      <c r="BB142" s="53">
        <f>AZ142+BA142</f>
        <v>1950.8844002976193</v>
      </c>
      <c r="BC142" s="53">
        <f t="shared" si="426"/>
        <v>5396.1517232142869</v>
      </c>
      <c r="BD142" s="53">
        <f t="shared" si="426"/>
        <v>0</v>
      </c>
      <c r="BE142" s="53">
        <f t="shared" si="426"/>
        <v>5396.1517232142869</v>
      </c>
      <c r="BF142" s="53">
        <f t="shared" si="427"/>
        <v>10001.06170828707</v>
      </c>
      <c r="BG142" s="53">
        <f t="shared" si="427"/>
        <v>0</v>
      </c>
      <c r="BH142" s="53">
        <f t="shared" si="427"/>
        <v>10001.06170828707</v>
      </c>
      <c r="BI142" s="53">
        <f t="shared" si="428"/>
        <v>15952.335090989767</v>
      </c>
      <c r="BJ142" s="53">
        <f t="shared" si="428"/>
        <v>0</v>
      </c>
      <c r="BK142" s="53">
        <f t="shared" si="428"/>
        <v>15952.335090989767</v>
      </c>
      <c r="BL142" s="53"/>
      <c r="BM142" s="53"/>
      <c r="BN142" s="53">
        <f>BL142+BM142</f>
        <v>0</v>
      </c>
      <c r="BO142" s="41">
        <f t="shared" si="229"/>
        <v>-1180.952380952381</v>
      </c>
      <c r="BP142" s="53">
        <f t="shared" si="406"/>
        <v>-129.18267538020669</v>
      </c>
      <c r="BQ142" s="54"/>
    </row>
    <row r="143" spans="1:69" s="43" customFormat="1" ht="12.75" hidden="1" outlineLevel="5" x14ac:dyDescent="0.2">
      <c r="A143" s="50"/>
      <c r="B143" s="55" t="s">
        <v>53</v>
      </c>
      <c r="C143" s="66" t="s">
        <v>117</v>
      </c>
      <c r="D143" s="53">
        <f>[3]ЦЕНЫ!E202</f>
        <v>25.423728813559322</v>
      </c>
      <c r="E143" s="53"/>
      <c r="F143" s="53">
        <f t="shared" ref="F143:F149" si="429">IF(F142=0,,F141/F142*1000)</f>
        <v>25.423728813559325</v>
      </c>
      <c r="G143" s="53">
        <f>[3]ЦЕНЫ!F202</f>
        <v>25.423728813559322</v>
      </c>
      <c r="H143" s="53"/>
      <c r="I143" s="53">
        <f>IF(I142=0,,I141/I142*1000)</f>
        <v>25.423728813559325</v>
      </c>
      <c r="J143" s="53">
        <f>[3]ЦЕНЫ!G202</f>
        <v>25.423728813559322</v>
      </c>
      <c r="K143" s="53"/>
      <c r="L143" s="53">
        <f>IF(L142=0,,L141/L142*1000)</f>
        <v>25.423728813559325</v>
      </c>
      <c r="M143" s="53">
        <f>IF(M142=0,,M141/M142*1000)</f>
        <v>25.423728813559325</v>
      </c>
      <c r="N143" s="53">
        <f>IF(N142=0,,N141/N142*1000)</f>
        <v>0</v>
      </c>
      <c r="O143" s="53">
        <f>IF(O142=0,,O141/O142*1000)</f>
        <v>25.423728813559325</v>
      </c>
      <c r="P143" s="53">
        <f>[3]ЦЕНЫ!H202</f>
        <v>25.423728813559322</v>
      </c>
      <c r="Q143" s="53"/>
      <c r="R143" s="53">
        <f>IF(R142=0,,R141/R142*1000)</f>
        <v>25.423728813559322</v>
      </c>
      <c r="S143" s="53">
        <f>[3]ЦЕНЫ!I202</f>
        <v>25.423728813559322</v>
      </c>
      <c r="T143" s="53"/>
      <c r="U143" s="53">
        <f>IF(U142=0,,U141/U142*1000)</f>
        <v>25.423728813559325</v>
      </c>
      <c r="V143" s="53">
        <f>[3]ЦЕНЫ!J202</f>
        <v>25.423728813559322</v>
      </c>
      <c r="W143" s="53"/>
      <c r="X143" s="53">
        <f t="shared" ref="X143:AD143" si="430">IF(X142=0,,X141/X142*1000)</f>
        <v>25.423728813559325</v>
      </c>
      <c r="Y143" s="53">
        <f t="shared" si="430"/>
        <v>25.423728813559322</v>
      </c>
      <c r="Z143" s="53">
        <f t="shared" si="430"/>
        <v>0</v>
      </c>
      <c r="AA143" s="53">
        <f t="shared" si="430"/>
        <v>25.423728813559322</v>
      </c>
      <c r="AB143" s="53">
        <f t="shared" si="430"/>
        <v>25.423728813559322</v>
      </c>
      <c r="AC143" s="53">
        <f t="shared" si="430"/>
        <v>0</v>
      </c>
      <c r="AD143" s="53">
        <f t="shared" si="430"/>
        <v>25.423728813559322</v>
      </c>
      <c r="AE143" s="53">
        <f>[3]ЦЕНЫ!K202</f>
        <v>25.423728813559322</v>
      </c>
      <c r="AF143" s="53"/>
      <c r="AG143" s="53">
        <f>IF(AG142=0,,AG141/AG142*1000)</f>
        <v>25.423728813559325</v>
      </c>
      <c r="AH143" s="53">
        <f>[3]ЦЕНЫ!L202</f>
        <v>25.423728813559322</v>
      </c>
      <c r="AI143" s="53"/>
      <c r="AJ143" s="53">
        <f>IF(AJ142=0,,AJ141/AJ142*1000)</f>
        <v>25.423728813559325</v>
      </c>
      <c r="AK143" s="53">
        <f>[3]ЦЕНЫ!M202</f>
        <v>25.423728813559322</v>
      </c>
      <c r="AL143" s="53"/>
      <c r="AM143" s="53">
        <f t="shared" ref="AM143:AS143" si="431">IF(AM142=0,,AM141/AM142*1000)</f>
        <v>25.423728813559325</v>
      </c>
      <c r="AN143" s="53">
        <f t="shared" si="431"/>
        <v>25.423728813559325</v>
      </c>
      <c r="AO143" s="53">
        <f t="shared" si="431"/>
        <v>0</v>
      </c>
      <c r="AP143" s="53">
        <f t="shared" si="431"/>
        <v>25.423728813559325</v>
      </c>
      <c r="AQ143" s="53">
        <f t="shared" si="431"/>
        <v>25.423728813559322</v>
      </c>
      <c r="AR143" s="53">
        <f t="shared" si="431"/>
        <v>0</v>
      </c>
      <c r="AS143" s="53">
        <f t="shared" si="431"/>
        <v>25.423728813559322</v>
      </c>
      <c r="AT143" s="53">
        <f>[3]ЦЕНЫ!N202</f>
        <v>25.423728813559322</v>
      </c>
      <c r="AU143" s="53"/>
      <c r="AV143" s="53">
        <f>IF(AV142=0,,AV141/AV142*1000)</f>
        <v>25.423728813559322</v>
      </c>
      <c r="AW143" s="53">
        <f>[3]ЦЕНЫ!O202</f>
        <v>25.423728813559322</v>
      </c>
      <c r="AX143" s="53"/>
      <c r="AY143" s="53">
        <f>IF(AY142=0,,AY141/AY142*1000)</f>
        <v>25.423728813559322</v>
      </c>
      <c r="AZ143" s="53">
        <f>[3]ЦЕНЫ!P202</f>
        <v>25.423728813559322</v>
      </c>
      <c r="BA143" s="53"/>
      <c r="BB143" s="53">
        <f t="shared" ref="BB143:BK143" si="432">IF(BB142=0,,BB141/BB142*1000)</f>
        <v>25.423728813559322</v>
      </c>
      <c r="BC143" s="53">
        <f t="shared" si="432"/>
        <v>25.423728813559318</v>
      </c>
      <c r="BD143" s="53">
        <f t="shared" si="432"/>
        <v>0</v>
      </c>
      <c r="BE143" s="53">
        <f t="shared" si="432"/>
        <v>25.423728813559318</v>
      </c>
      <c r="BF143" s="53">
        <f t="shared" si="432"/>
        <v>25.423728813559322</v>
      </c>
      <c r="BG143" s="53">
        <f t="shared" si="432"/>
        <v>0</v>
      </c>
      <c r="BH143" s="53">
        <f t="shared" si="432"/>
        <v>25.423728813559322</v>
      </c>
      <c r="BI143" s="53">
        <f t="shared" si="432"/>
        <v>25.423728813559322</v>
      </c>
      <c r="BJ143" s="53">
        <f t="shared" si="432"/>
        <v>0</v>
      </c>
      <c r="BK143" s="53">
        <f t="shared" si="432"/>
        <v>25.423728813559322</v>
      </c>
      <c r="BL143" s="53"/>
      <c r="BM143" s="53"/>
      <c r="BN143" s="53">
        <f>IF(BN142=0,,BN141/BN142*1000)</f>
        <v>0</v>
      </c>
      <c r="BO143" s="41">
        <f t="shared" si="229"/>
        <v>-25.423728813559325</v>
      </c>
      <c r="BP143" s="53">
        <f t="shared" si="406"/>
        <v>-100</v>
      </c>
      <c r="BQ143" s="54"/>
    </row>
    <row r="144" spans="1:69" s="49" customFormat="1" ht="24" hidden="1" outlineLevel="4" x14ac:dyDescent="0.2">
      <c r="A144" s="44"/>
      <c r="B144" s="59" t="s">
        <v>118</v>
      </c>
      <c r="C144" s="46" t="s">
        <v>44</v>
      </c>
      <c r="D144" s="47">
        <f>D145*D146/1000</f>
        <v>0</v>
      </c>
      <c r="E144" s="47"/>
      <c r="F144" s="47">
        <f>D144+E144</f>
        <v>0</v>
      </c>
      <c r="G144" s="47">
        <f>G145*G146/1000</f>
        <v>0</v>
      </c>
      <c r="H144" s="47"/>
      <c r="I144" s="47">
        <f>G144+H144</f>
        <v>0</v>
      </c>
      <c r="J144" s="47">
        <f>J145*J146/1000</f>
        <v>0</v>
      </c>
      <c r="K144" s="47"/>
      <c r="L144" s="47">
        <f>J144+K144</f>
        <v>0</v>
      </c>
      <c r="M144" s="47">
        <f t="shared" ref="M144:O145" si="433">D144+G144+J144</f>
        <v>0</v>
      </c>
      <c r="N144" s="47">
        <f t="shared" si="433"/>
        <v>0</v>
      </c>
      <c r="O144" s="47">
        <f t="shared" si="433"/>
        <v>0</v>
      </c>
      <c r="P144" s="47">
        <f>P145*P146/1000</f>
        <v>0</v>
      </c>
      <c r="Q144" s="47"/>
      <c r="R144" s="47">
        <f>P144+Q144</f>
        <v>0</v>
      </c>
      <c r="S144" s="47">
        <f>S145*S146/1000</f>
        <v>0</v>
      </c>
      <c r="T144" s="47"/>
      <c r="U144" s="47">
        <f>S144+T144</f>
        <v>0</v>
      </c>
      <c r="V144" s="47">
        <f>V145*V146/1000</f>
        <v>0</v>
      </c>
      <c r="W144" s="47"/>
      <c r="X144" s="47">
        <f>V144+W144</f>
        <v>0</v>
      </c>
      <c r="Y144" s="47">
        <f t="shared" ref="Y144:AA145" si="434">P144+S144+V144</f>
        <v>0</v>
      </c>
      <c r="Z144" s="47">
        <f t="shared" si="434"/>
        <v>0</v>
      </c>
      <c r="AA144" s="47">
        <f t="shared" si="434"/>
        <v>0</v>
      </c>
      <c r="AB144" s="47">
        <f t="shared" ref="AB144:AD145" si="435">M144+Y144</f>
        <v>0</v>
      </c>
      <c r="AC144" s="47">
        <f t="shared" si="435"/>
        <v>0</v>
      </c>
      <c r="AD144" s="47">
        <f t="shared" si="435"/>
        <v>0</v>
      </c>
      <c r="AE144" s="47">
        <f>AE145*AE146/1000</f>
        <v>0</v>
      </c>
      <c r="AF144" s="47"/>
      <c r="AG144" s="47">
        <f>AE144+AF144</f>
        <v>0</v>
      </c>
      <c r="AH144" s="47">
        <f>AH145*AH146/1000</f>
        <v>0</v>
      </c>
      <c r="AI144" s="47"/>
      <c r="AJ144" s="47">
        <f>AH144+AI144</f>
        <v>0</v>
      </c>
      <c r="AK144" s="47">
        <f>AK145*AK146/1000</f>
        <v>0</v>
      </c>
      <c r="AL144" s="47"/>
      <c r="AM144" s="47">
        <f>AK144+AL144</f>
        <v>0</v>
      </c>
      <c r="AN144" s="47">
        <f t="shared" ref="AN144:AP145" si="436">AE144+AH144+AK144</f>
        <v>0</v>
      </c>
      <c r="AO144" s="47">
        <f t="shared" si="436"/>
        <v>0</v>
      </c>
      <c r="AP144" s="47">
        <f t="shared" si="436"/>
        <v>0</v>
      </c>
      <c r="AQ144" s="47">
        <f t="shared" ref="AQ144:AS145" si="437">AB144+AN144</f>
        <v>0</v>
      </c>
      <c r="AR144" s="47">
        <f t="shared" si="437"/>
        <v>0</v>
      </c>
      <c r="AS144" s="47">
        <f t="shared" si="437"/>
        <v>0</v>
      </c>
      <c r="AT144" s="47">
        <f>AT145*AT146/1000</f>
        <v>0</v>
      </c>
      <c r="AU144" s="47"/>
      <c r="AV144" s="47">
        <f>AT144+AU144</f>
        <v>0</v>
      </c>
      <c r="AW144" s="47">
        <f>AW145*AW146/1000</f>
        <v>0</v>
      </c>
      <c r="AX144" s="47"/>
      <c r="AY144" s="47">
        <f>AW144+AX144</f>
        <v>0</v>
      </c>
      <c r="AZ144" s="47">
        <f>AZ145*AZ146/1000</f>
        <v>0</v>
      </c>
      <c r="BA144" s="47"/>
      <c r="BB144" s="47">
        <f>AZ144+BA144</f>
        <v>0</v>
      </c>
      <c r="BC144" s="47">
        <f t="shared" ref="BC144:BE145" si="438">AT144+AW144+AZ144</f>
        <v>0</v>
      </c>
      <c r="BD144" s="47">
        <f t="shared" si="438"/>
        <v>0</v>
      </c>
      <c r="BE144" s="47">
        <f t="shared" si="438"/>
        <v>0</v>
      </c>
      <c r="BF144" s="47">
        <f t="shared" ref="BF144:BH145" si="439">AN144+BC144</f>
        <v>0</v>
      </c>
      <c r="BG144" s="47">
        <f t="shared" si="439"/>
        <v>0</v>
      </c>
      <c r="BH144" s="47">
        <f t="shared" si="439"/>
        <v>0</v>
      </c>
      <c r="BI144" s="47">
        <f t="shared" ref="BI144:BK145" si="440">AQ144+BC144</f>
        <v>0</v>
      </c>
      <c r="BJ144" s="47">
        <f t="shared" si="440"/>
        <v>0</v>
      </c>
      <c r="BK144" s="47">
        <f t="shared" si="440"/>
        <v>0</v>
      </c>
      <c r="BL144" s="47">
        <f>BL145*BL146/1000</f>
        <v>0</v>
      </c>
      <c r="BM144" s="47"/>
      <c r="BN144" s="47">
        <f>BL144+BM144</f>
        <v>0</v>
      </c>
      <c r="BO144" s="41">
        <f t="shared" si="229"/>
        <v>0</v>
      </c>
      <c r="BP144" s="47">
        <f t="shared" si="406"/>
        <v>0</v>
      </c>
      <c r="BQ144" s="48"/>
    </row>
    <row r="145" spans="1:69" s="43" customFormat="1" ht="12.75" hidden="1" outlineLevel="5" x14ac:dyDescent="0.2">
      <c r="A145" s="50"/>
      <c r="B145" s="51" t="s">
        <v>51</v>
      </c>
      <c r="C145" s="66" t="s">
        <v>58</v>
      </c>
      <c r="D145" s="53">
        <f>'[3]Материалы для СЖБ'!O4323</f>
        <v>0</v>
      </c>
      <c r="E145" s="53"/>
      <c r="F145" s="53">
        <f>D145+E145</f>
        <v>0</v>
      </c>
      <c r="G145" s="53">
        <f>'[3]Материалы для СЖБ'!R4323</f>
        <v>0</v>
      </c>
      <c r="H145" s="53"/>
      <c r="I145" s="53">
        <f>G145+H145</f>
        <v>0</v>
      </c>
      <c r="J145" s="53">
        <f>'[3]Материалы для СЖБ'!U4323</f>
        <v>0</v>
      </c>
      <c r="K145" s="53"/>
      <c r="L145" s="53">
        <f>J145+K145</f>
        <v>0</v>
      </c>
      <c r="M145" s="53">
        <f t="shared" si="433"/>
        <v>0</v>
      </c>
      <c r="N145" s="53">
        <f t="shared" si="433"/>
        <v>0</v>
      </c>
      <c r="O145" s="53">
        <f t="shared" si="433"/>
        <v>0</v>
      </c>
      <c r="P145" s="53">
        <f>'[3]Материалы для СЖБ'!AA4323</f>
        <v>0</v>
      </c>
      <c r="Q145" s="53"/>
      <c r="R145" s="53">
        <f>P145+Q145</f>
        <v>0</v>
      </c>
      <c r="S145" s="53">
        <f>'[3]Материалы для СЖБ'!AD4323</f>
        <v>0</v>
      </c>
      <c r="T145" s="53"/>
      <c r="U145" s="53">
        <f>S145+T145</f>
        <v>0</v>
      </c>
      <c r="V145" s="53">
        <f>'[3]Материалы для СЖБ'!AG4323</f>
        <v>0</v>
      </c>
      <c r="W145" s="53"/>
      <c r="X145" s="53">
        <f>V145+W145</f>
        <v>0</v>
      </c>
      <c r="Y145" s="53">
        <f t="shared" si="434"/>
        <v>0</v>
      </c>
      <c r="Z145" s="53">
        <f t="shared" si="434"/>
        <v>0</v>
      </c>
      <c r="AA145" s="53">
        <f t="shared" si="434"/>
        <v>0</v>
      </c>
      <c r="AB145" s="53">
        <f t="shared" si="435"/>
        <v>0</v>
      </c>
      <c r="AC145" s="53">
        <f t="shared" si="435"/>
        <v>0</v>
      </c>
      <c r="AD145" s="53">
        <f t="shared" si="435"/>
        <v>0</v>
      </c>
      <c r="AE145" s="53">
        <f>'[3]Материалы для СЖБ'!AP4323</f>
        <v>0</v>
      </c>
      <c r="AF145" s="53"/>
      <c r="AG145" s="53">
        <f>AE145+AF145</f>
        <v>0</v>
      </c>
      <c r="AH145" s="53">
        <f>'[3]Материалы для СЖБ'!AS4323</f>
        <v>0</v>
      </c>
      <c r="AI145" s="53"/>
      <c r="AJ145" s="53">
        <f>AH145+AI145</f>
        <v>0</v>
      </c>
      <c r="AK145" s="53">
        <f>'[3]Материалы для СЖБ'!AV4323</f>
        <v>0</v>
      </c>
      <c r="AL145" s="53"/>
      <c r="AM145" s="53">
        <f>AK145+AL145</f>
        <v>0</v>
      </c>
      <c r="AN145" s="53">
        <f t="shared" si="436"/>
        <v>0</v>
      </c>
      <c r="AO145" s="53">
        <f t="shared" si="436"/>
        <v>0</v>
      </c>
      <c r="AP145" s="53">
        <f t="shared" si="436"/>
        <v>0</v>
      </c>
      <c r="AQ145" s="53">
        <f t="shared" si="437"/>
        <v>0</v>
      </c>
      <c r="AR145" s="53">
        <f t="shared" si="437"/>
        <v>0</v>
      </c>
      <c r="AS145" s="53">
        <f t="shared" si="437"/>
        <v>0</v>
      </c>
      <c r="AT145" s="53">
        <f>'[3]Материалы для СЖБ'!BE4323</f>
        <v>0</v>
      </c>
      <c r="AU145" s="53"/>
      <c r="AV145" s="53">
        <f>AT145+AU145</f>
        <v>0</v>
      </c>
      <c r="AW145" s="53">
        <f>'[3]Материалы для СЖБ'!BH4323</f>
        <v>0</v>
      </c>
      <c r="AX145" s="53"/>
      <c r="AY145" s="53">
        <f>AW145+AX145</f>
        <v>0</v>
      </c>
      <c r="AZ145" s="53">
        <f>'[3]Материалы для СЖБ'!BK4323</f>
        <v>0</v>
      </c>
      <c r="BA145" s="53"/>
      <c r="BB145" s="53">
        <f>AZ145+BA145</f>
        <v>0</v>
      </c>
      <c r="BC145" s="53">
        <f t="shared" si="438"/>
        <v>0</v>
      </c>
      <c r="BD145" s="53">
        <f t="shared" si="438"/>
        <v>0</v>
      </c>
      <c r="BE145" s="53">
        <f t="shared" si="438"/>
        <v>0</v>
      </c>
      <c r="BF145" s="53">
        <f t="shared" si="439"/>
        <v>0</v>
      </c>
      <c r="BG145" s="53">
        <f t="shared" si="439"/>
        <v>0</v>
      </c>
      <c r="BH145" s="53">
        <f t="shared" si="439"/>
        <v>0</v>
      </c>
      <c r="BI145" s="53">
        <f t="shared" si="440"/>
        <v>0</v>
      </c>
      <c r="BJ145" s="53">
        <f t="shared" si="440"/>
        <v>0</v>
      </c>
      <c r="BK145" s="53">
        <f t="shared" si="440"/>
        <v>0</v>
      </c>
      <c r="BL145" s="53"/>
      <c r="BM145" s="53"/>
      <c r="BN145" s="53">
        <f>BL145+BM145</f>
        <v>0</v>
      </c>
      <c r="BO145" s="41">
        <f t="shared" si="229"/>
        <v>0</v>
      </c>
      <c r="BP145" s="53">
        <f t="shared" si="406"/>
        <v>0</v>
      </c>
      <c r="BQ145" s="54"/>
    </row>
    <row r="146" spans="1:69" s="43" customFormat="1" ht="12.75" hidden="1" outlineLevel="5" x14ac:dyDescent="0.2">
      <c r="A146" s="50"/>
      <c r="B146" s="55" t="s">
        <v>53</v>
      </c>
      <c r="C146" s="66" t="s">
        <v>59</v>
      </c>
      <c r="D146" s="53">
        <f>[3]ЦЕНЫ!E204</f>
        <v>1.6355932203389831</v>
      </c>
      <c r="E146" s="53"/>
      <c r="F146" s="53">
        <f t="shared" si="429"/>
        <v>0</v>
      </c>
      <c r="G146" s="53">
        <f>[3]ЦЕНЫ!F204</f>
        <v>1.6355932203389831</v>
      </c>
      <c r="H146" s="53"/>
      <c r="I146" s="53">
        <f>IF(I145=0,,I144/I145*1000)</f>
        <v>0</v>
      </c>
      <c r="J146" s="53">
        <f>[3]ЦЕНЫ!G204</f>
        <v>1.7203389830508473</v>
      </c>
      <c r="K146" s="53"/>
      <c r="L146" s="53">
        <f>IF(L145=0,,L144/L145*1000)</f>
        <v>0</v>
      </c>
      <c r="M146" s="53">
        <f>IF(M145=0,,M144/M145*1000)</f>
        <v>0</v>
      </c>
      <c r="N146" s="53">
        <f>IF(N145=0,,N144/N145*1000)</f>
        <v>0</v>
      </c>
      <c r="O146" s="53">
        <f>IF(O145=0,,O144/O145*1000)</f>
        <v>0</v>
      </c>
      <c r="P146" s="53">
        <f>[3]ЦЕНЫ!H204</f>
        <v>1.7203389830508473</v>
      </c>
      <c r="Q146" s="53"/>
      <c r="R146" s="53">
        <f>IF(R145=0,,R144/R145*1000)</f>
        <v>0</v>
      </c>
      <c r="S146" s="53">
        <f>[3]ЦЕНЫ!I204</f>
        <v>1.7203389830508473</v>
      </c>
      <c r="T146" s="53"/>
      <c r="U146" s="53">
        <f>IF(U145=0,,U144/U145*1000)</f>
        <v>0</v>
      </c>
      <c r="V146" s="53">
        <f>[3]ЦЕНЫ!J204</f>
        <v>1.7203389830508473</v>
      </c>
      <c r="W146" s="53"/>
      <c r="X146" s="53">
        <f t="shared" ref="X146:AD146" si="441">IF(X145=0,,X144/X145*1000)</f>
        <v>0</v>
      </c>
      <c r="Y146" s="53">
        <f t="shared" si="441"/>
        <v>0</v>
      </c>
      <c r="Z146" s="53">
        <f t="shared" si="441"/>
        <v>0</v>
      </c>
      <c r="AA146" s="53">
        <f t="shared" si="441"/>
        <v>0</v>
      </c>
      <c r="AB146" s="53">
        <f t="shared" si="441"/>
        <v>0</v>
      </c>
      <c r="AC146" s="53">
        <f t="shared" si="441"/>
        <v>0</v>
      </c>
      <c r="AD146" s="53">
        <f t="shared" si="441"/>
        <v>0</v>
      </c>
      <c r="AE146" s="53">
        <f>[3]ЦЕНЫ!K204</f>
        <v>1.7203389830508473</v>
      </c>
      <c r="AF146" s="53"/>
      <c r="AG146" s="53">
        <f>IF(AG145=0,,AG144/AG145*1000)</f>
        <v>0</v>
      </c>
      <c r="AH146" s="53">
        <f>[3]ЦЕНЫ!L204</f>
        <v>1.7203389830508473</v>
      </c>
      <c r="AI146" s="53"/>
      <c r="AJ146" s="53">
        <f>IF(AJ145=0,,AJ144/AJ145*1000)</f>
        <v>0</v>
      </c>
      <c r="AK146" s="53">
        <f>[3]ЦЕНЫ!M204</f>
        <v>1.7203389830508473</v>
      </c>
      <c r="AL146" s="53"/>
      <c r="AM146" s="53">
        <f t="shared" ref="AM146:AS146" si="442">IF(AM145=0,,AM144/AM145*1000)</f>
        <v>0</v>
      </c>
      <c r="AN146" s="53">
        <f t="shared" si="442"/>
        <v>0</v>
      </c>
      <c r="AO146" s="53">
        <f t="shared" si="442"/>
        <v>0</v>
      </c>
      <c r="AP146" s="53">
        <f t="shared" si="442"/>
        <v>0</v>
      </c>
      <c r="AQ146" s="53">
        <f t="shared" si="442"/>
        <v>0</v>
      </c>
      <c r="AR146" s="53">
        <f t="shared" si="442"/>
        <v>0</v>
      </c>
      <c r="AS146" s="53">
        <f t="shared" si="442"/>
        <v>0</v>
      </c>
      <c r="AT146" s="53">
        <f>[3]ЦЕНЫ!N204</f>
        <v>1.7203389830508473</v>
      </c>
      <c r="AU146" s="53"/>
      <c r="AV146" s="53">
        <f>IF(AV145=0,,AV144/AV145*1000)</f>
        <v>0</v>
      </c>
      <c r="AW146" s="53">
        <f>[3]ЦЕНЫ!O204</f>
        <v>1.7203389830508473</v>
      </c>
      <c r="AX146" s="53"/>
      <c r="AY146" s="53">
        <f>IF(AY145=0,,AY144/AY145*1000)</f>
        <v>0</v>
      </c>
      <c r="AZ146" s="53">
        <f>[3]ЦЕНЫ!P204</f>
        <v>1.7203389830508473</v>
      </c>
      <c r="BA146" s="53"/>
      <c r="BB146" s="53">
        <f t="shared" ref="BB146:BK146" si="443">IF(BB145=0,,BB144/BB145*1000)</f>
        <v>0</v>
      </c>
      <c r="BC146" s="53">
        <f t="shared" si="443"/>
        <v>0</v>
      </c>
      <c r="BD146" s="53">
        <f t="shared" si="443"/>
        <v>0</v>
      </c>
      <c r="BE146" s="53">
        <f t="shared" si="443"/>
        <v>0</v>
      </c>
      <c r="BF146" s="53">
        <f t="shared" si="443"/>
        <v>0</v>
      </c>
      <c r="BG146" s="53">
        <f t="shared" si="443"/>
        <v>0</v>
      </c>
      <c r="BH146" s="53">
        <f t="shared" si="443"/>
        <v>0</v>
      </c>
      <c r="BI146" s="53">
        <f t="shared" si="443"/>
        <v>0</v>
      </c>
      <c r="BJ146" s="53">
        <f t="shared" si="443"/>
        <v>0</v>
      </c>
      <c r="BK146" s="53">
        <f t="shared" si="443"/>
        <v>0</v>
      </c>
      <c r="BL146" s="53"/>
      <c r="BM146" s="53"/>
      <c r="BN146" s="53">
        <f>IF(BN145=0,,BN144/BN145*1000)</f>
        <v>0</v>
      </c>
      <c r="BO146" s="41">
        <f t="shared" si="229"/>
        <v>0</v>
      </c>
      <c r="BP146" s="53">
        <f t="shared" si="406"/>
        <v>0</v>
      </c>
      <c r="BQ146" s="54"/>
    </row>
    <row r="147" spans="1:69" s="49" customFormat="1" ht="12.75" hidden="1" outlineLevel="4" x14ac:dyDescent="0.2">
      <c r="A147" s="44"/>
      <c r="B147" s="59" t="s">
        <v>119</v>
      </c>
      <c r="C147" s="46" t="s">
        <v>44</v>
      </c>
      <c r="D147" s="47">
        <f>D148*D149/1000</f>
        <v>0</v>
      </c>
      <c r="E147" s="47"/>
      <c r="F147" s="47">
        <f>D147+E147</f>
        <v>0</v>
      </c>
      <c r="G147" s="47">
        <f>G148*G149/1000</f>
        <v>0</v>
      </c>
      <c r="H147" s="47"/>
      <c r="I147" s="47">
        <f>G147+H147</f>
        <v>0</v>
      </c>
      <c r="J147" s="47">
        <f>J148*J149/1000</f>
        <v>0</v>
      </c>
      <c r="K147" s="47"/>
      <c r="L147" s="47">
        <f>J147+K147</f>
        <v>0</v>
      </c>
      <c r="M147" s="47">
        <f t="shared" ref="M147:O148" si="444">D147+G147+J147</f>
        <v>0</v>
      </c>
      <c r="N147" s="47">
        <f t="shared" si="444"/>
        <v>0</v>
      </c>
      <c r="O147" s="47">
        <f t="shared" si="444"/>
        <v>0</v>
      </c>
      <c r="P147" s="47">
        <f>P148*P149/1000</f>
        <v>0</v>
      </c>
      <c r="Q147" s="47"/>
      <c r="R147" s="47">
        <f>P147+Q147</f>
        <v>0</v>
      </c>
      <c r="S147" s="47">
        <f>S148*S149/1000</f>
        <v>0</v>
      </c>
      <c r="T147" s="47"/>
      <c r="U147" s="47">
        <f>S147+T147</f>
        <v>0</v>
      </c>
      <c r="V147" s="47">
        <f>V148*V149/1000</f>
        <v>0</v>
      </c>
      <c r="W147" s="47"/>
      <c r="X147" s="47">
        <f>V147+W147</f>
        <v>0</v>
      </c>
      <c r="Y147" s="47">
        <f t="shared" ref="Y147:AA148" si="445">P147+S147+V147</f>
        <v>0</v>
      </c>
      <c r="Z147" s="47">
        <f t="shared" si="445"/>
        <v>0</v>
      </c>
      <c r="AA147" s="47">
        <f t="shared" si="445"/>
        <v>0</v>
      </c>
      <c r="AB147" s="47">
        <f t="shared" ref="AB147:AD148" si="446">M147+Y147</f>
        <v>0</v>
      </c>
      <c r="AC147" s="47">
        <f t="shared" si="446"/>
        <v>0</v>
      </c>
      <c r="AD147" s="47">
        <f t="shared" si="446"/>
        <v>0</v>
      </c>
      <c r="AE147" s="47">
        <f>AE148*AE149/1000</f>
        <v>0</v>
      </c>
      <c r="AF147" s="47"/>
      <c r="AG147" s="47">
        <f>AE147+AF147</f>
        <v>0</v>
      </c>
      <c r="AH147" s="47">
        <f>AH148*AH149/1000</f>
        <v>0</v>
      </c>
      <c r="AI147" s="47"/>
      <c r="AJ147" s="47">
        <f>AH147+AI147</f>
        <v>0</v>
      </c>
      <c r="AK147" s="47">
        <f>AK148*AK149/1000</f>
        <v>0</v>
      </c>
      <c r="AL147" s="47"/>
      <c r="AM147" s="47">
        <f>AK147+AL147</f>
        <v>0</v>
      </c>
      <c r="AN147" s="47">
        <f t="shared" ref="AN147:AP148" si="447">AE147+AH147+AK147</f>
        <v>0</v>
      </c>
      <c r="AO147" s="47">
        <f t="shared" si="447"/>
        <v>0</v>
      </c>
      <c r="AP147" s="47">
        <f t="shared" si="447"/>
        <v>0</v>
      </c>
      <c r="AQ147" s="47">
        <f t="shared" ref="AQ147:AS148" si="448">AB147+AN147</f>
        <v>0</v>
      </c>
      <c r="AR147" s="47">
        <f t="shared" si="448"/>
        <v>0</v>
      </c>
      <c r="AS147" s="47">
        <f t="shared" si="448"/>
        <v>0</v>
      </c>
      <c r="AT147" s="47">
        <f>AT148*AT149/1000</f>
        <v>0</v>
      </c>
      <c r="AU147" s="47"/>
      <c r="AV147" s="47">
        <f>AT147+AU147</f>
        <v>0</v>
      </c>
      <c r="AW147" s="47">
        <f>AW148*AW149/1000</f>
        <v>0</v>
      </c>
      <c r="AX147" s="47"/>
      <c r="AY147" s="47">
        <f>AW147+AX147</f>
        <v>0</v>
      </c>
      <c r="AZ147" s="47">
        <f>AZ148*AZ149/1000</f>
        <v>0</v>
      </c>
      <c r="BA147" s="47"/>
      <c r="BB147" s="47">
        <f>AZ147+BA147</f>
        <v>0</v>
      </c>
      <c r="BC147" s="47">
        <f t="shared" ref="BC147:BE148" si="449">AT147+AW147+AZ147</f>
        <v>0</v>
      </c>
      <c r="BD147" s="47">
        <f t="shared" si="449"/>
        <v>0</v>
      </c>
      <c r="BE147" s="47">
        <f t="shared" si="449"/>
        <v>0</v>
      </c>
      <c r="BF147" s="47">
        <f t="shared" ref="BF147:BH148" si="450">AN147+BC147</f>
        <v>0</v>
      </c>
      <c r="BG147" s="47">
        <f t="shared" si="450"/>
        <v>0</v>
      </c>
      <c r="BH147" s="47">
        <f t="shared" si="450"/>
        <v>0</v>
      </c>
      <c r="BI147" s="47">
        <f t="shared" ref="BI147:BK148" si="451">AQ147+BC147</f>
        <v>0</v>
      </c>
      <c r="BJ147" s="47">
        <f t="shared" si="451"/>
        <v>0</v>
      </c>
      <c r="BK147" s="47">
        <f t="shared" si="451"/>
        <v>0</v>
      </c>
      <c r="BL147" s="47">
        <f>BL148*BL149/1000</f>
        <v>0</v>
      </c>
      <c r="BM147" s="47"/>
      <c r="BN147" s="47">
        <f>BL147+BM147</f>
        <v>0</v>
      </c>
      <c r="BO147" s="41">
        <f t="shared" si="229"/>
        <v>0</v>
      </c>
      <c r="BP147" s="47">
        <f t="shared" si="406"/>
        <v>0</v>
      </c>
      <c r="BQ147" s="48"/>
    </row>
    <row r="148" spans="1:69" s="43" customFormat="1" ht="12.75" hidden="1" outlineLevel="5" x14ac:dyDescent="0.2">
      <c r="A148" s="50"/>
      <c r="B148" s="51" t="s">
        <v>51</v>
      </c>
      <c r="C148" s="52"/>
      <c r="D148" s="53"/>
      <c r="E148" s="53"/>
      <c r="F148" s="53">
        <f>D148+E148</f>
        <v>0</v>
      </c>
      <c r="G148" s="53"/>
      <c r="H148" s="53"/>
      <c r="I148" s="53">
        <f>G148+H148</f>
        <v>0</v>
      </c>
      <c r="J148" s="53"/>
      <c r="K148" s="53"/>
      <c r="L148" s="53">
        <f>J148+K148</f>
        <v>0</v>
      </c>
      <c r="M148" s="53">
        <f t="shared" si="444"/>
        <v>0</v>
      </c>
      <c r="N148" s="53">
        <f t="shared" si="444"/>
        <v>0</v>
      </c>
      <c r="O148" s="53">
        <f t="shared" si="444"/>
        <v>0</v>
      </c>
      <c r="P148" s="53"/>
      <c r="Q148" s="53"/>
      <c r="R148" s="53">
        <f>P148+Q148</f>
        <v>0</v>
      </c>
      <c r="S148" s="53"/>
      <c r="T148" s="53"/>
      <c r="U148" s="53">
        <f>S148+T148</f>
        <v>0</v>
      </c>
      <c r="V148" s="53"/>
      <c r="W148" s="53"/>
      <c r="X148" s="53">
        <f>V148+W148</f>
        <v>0</v>
      </c>
      <c r="Y148" s="53">
        <f t="shared" si="445"/>
        <v>0</v>
      </c>
      <c r="Z148" s="53">
        <f t="shared" si="445"/>
        <v>0</v>
      </c>
      <c r="AA148" s="53">
        <f t="shared" si="445"/>
        <v>0</v>
      </c>
      <c r="AB148" s="53">
        <f t="shared" si="446"/>
        <v>0</v>
      </c>
      <c r="AC148" s="53">
        <f t="shared" si="446"/>
        <v>0</v>
      </c>
      <c r="AD148" s="53">
        <f t="shared" si="446"/>
        <v>0</v>
      </c>
      <c r="AE148" s="53"/>
      <c r="AF148" s="53"/>
      <c r="AG148" s="53">
        <f>AE148+AF148</f>
        <v>0</v>
      </c>
      <c r="AH148" s="53"/>
      <c r="AI148" s="53"/>
      <c r="AJ148" s="53">
        <f>AH148+AI148</f>
        <v>0</v>
      </c>
      <c r="AK148" s="53"/>
      <c r="AL148" s="53"/>
      <c r="AM148" s="53">
        <f>AK148+AL148</f>
        <v>0</v>
      </c>
      <c r="AN148" s="53">
        <f t="shared" si="447"/>
        <v>0</v>
      </c>
      <c r="AO148" s="53">
        <f t="shared" si="447"/>
        <v>0</v>
      </c>
      <c r="AP148" s="53">
        <f t="shared" si="447"/>
        <v>0</v>
      </c>
      <c r="AQ148" s="53">
        <f t="shared" si="448"/>
        <v>0</v>
      </c>
      <c r="AR148" s="53">
        <f t="shared" si="448"/>
        <v>0</v>
      </c>
      <c r="AS148" s="53">
        <f t="shared" si="448"/>
        <v>0</v>
      </c>
      <c r="AT148" s="53"/>
      <c r="AU148" s="53"/>
      <c r="AV148" s="53">
        <f>AT148+AU148</f>
        <v>0</v>
      </c>
      <c r="AW148" s="53"/>
      <c r="AX148" s="53"/>
      <c r="AY148" s="53">
        <f>AW148+AX148</f>
        <v>0</v>
      </c>
      <c r="AZ148" s="53"/>
      <c r="BA148" s="53"/>
      <c r="BB148" s="53">
        <f>AZ148+BA148</f>
        <v>0</v>
      </c>
      <c r="BC148" s="53">
        <f t="shared" si="449"/>
        <v>0</v>
      </c>
      <c r="BD148" s="53">
        <f t="shared" si="449"/>
        <v>0</v>
      </c>
      <c r="BE148" s="53">
        <f t="shared" si="449"/>
        <v>0</v>
      </c>
      <c r="BF148" s="53">
        <f t="shared" si="450"/>
        <v>0</v>
      </c>
      <c r="BG148" s="53">
        <f t="shared" si="450"/>
        <v>0</v>
      </c>
      <c r="BH148" s="53">
        <f t="shared" si="450"/>
        <v>0</v>
      </c>
      <c r="BI148" s="53">
        <f t="shared" si="451"/>
        <v>0</v>
      </c>
      <c r="BJ148" s="53">
        <f t="shared" si="451"/>
        <v>0</v>
      </c>
      <c r="BK148" s="53">
        <f t="shared" si="451"/>
        <v>0</v>
      </c>
      <c r="BL148" s="53"/>
      <c r="BM148" s="53"/>
      <c r="BN148" s="53">
        <f>BL148+BM148</f>
        <v>0</v>
      </c>
      <c r="BO148" s="41">
        <f t="shared" si="229"/>
        <v>0</v>
      </c>
      <c r="BP148" s="53">
        <f t="shared" si="406"/>
        <v>0</v>
      </c>
      <c r="BQ148" s="54"/>
    </row>
    <row r="149" spans="1:69" s="43" customFormat="1" ht="12.75" hidden="1" outlineLevel="5" x14ac:dyDescent="0.2">
      <c r="A149" s="50"/>
      <c r="B149" s="55" t="s">
        <v>53</v>
      </c>
      <c r="C149" s="56"/>
      <c r="D149" s="53">
        <f>[3]ЦЕНЫ!E205</f>
        <v>0</v>
      </c>
      <c r="E149" s="53"/>
      <c r="F149" s="53">
        <f t="shared" si="429"/>
        <v>0</v>
      </c>
      <c r="G149" s="53">
        <f>[3]ЦЕНЫ!F205</f>
        <v>0</v>
      </c>
      <c r="H149" s="53"/>
      <c r="I149" s="53">
        <f>IF(I148=0,,I147/I148*1000)</f>
        <v>0</v>
      </c>
      <c r="J149" s="53">
        <f>[3]ЦЕНЫ!G205</f>
        <v>0</v>
      </c>
      <c r="K149" s="53"/>
      <c r="L149" s="53">
        <f>IF(L148=0,,L147/L148*1000)</f>
        <v>0</v>
      </c>
      <c r="M149" s="53">
        <f>IF(M148=0,,M147/M148*1000)</f>
        <v>0</v>
      </c>
      <c r="N149" s="53">
        <f>IF(N148=0,,N147/N148*1000)</f>
        <v>0</v>
      </c>
      <c r="O149" s="53">
        <f>IF(O148=0,,O147/O148*1000)</f>
        <v>0</v>
      </c>
      <c r="P149" s="53">
        <f>[3]ЦЕНЫ!H205</f>
        <v>0</v>
      </c>
      <c r="Q149" s="53"/>
      <c r="R149" s="53">
        <f>IF(R148=0,,R147/R148*1000)</f>
        <v>0</v>
      </c>
      <c r="S149" s="53">
        <f>[3]ЦЕНЫ!I205</f>
        <v>0</v>
      </c>
      <c r="T149" s="53"/>
      <c r="U149" s="53">
        <f>IF(U148=0,,U147/U148*1000)</f>
        <v>0</v>
      </c>
      <c r="V149" s="53">
        <f>[3]ЦЕНЫ!J205</f>
        <v>0</v>
      </c>
      <c r="W149" s="53"/>
      <c r="X149" s="53">
        <f t="shared" ref="X149:AD149" si="452">IF(X148=0,,X147/X148*1000)</f>
        <v>0</v>
      </c>
      <c r="Y149" s="53">
        <f t="shared" si="452"/>
        <v>0</v>
      </c>
      <c r="Z149" s="53">
        <f t="shared" si="452"/>
        <v>0</v>
      </c>
      <c r="AA149" s="53">
        <f t="shared" si="452"/>
        <v>0</v>
      </c>
      <c r="AB149" s="53">
        <f t="shared" si="452"/>
        <v>0</v>
      </c>
      <c r="AC149" s="53">
        <f t="shared" si="452"/>
        <v>0</v>
      </c>
      <c r="AD149" s="53">
        <f t="shared" si="452"/>
        <v>0</v>
      </c>
      <c r="AE149" s="53">
        <f>[3]ЦЕНЫ!K205</f>
        <v>0</v>
      </c>
      <c r="AF149" s="53"/>
      <c r="AG149" s="53">
        <f>IF(AG148=0,,AG147/AG148*1000)</f>
        <v>0</v>
      </c>
      <c r="AH149" s="53">
        <f>[3]ЦЕНЫ!L205</f>
        <v>0</v>
      </c>
      <c r="AI149" s="53"/>
      <c r="AJ149" s="53">
        <f>IF(AJ148=0,,AJ147/AJ148*1000)</f>
        <v>0</v>
      </c>
      <c r="AK149" s="53">
        <f>[3]ЦЕНЫ!M205</f>
        <v>0</v>
      </c>
      <c r="AL149" s="53"/>
      <c r="AM149" s="53">
        <f t="shared" ref="AM149:AS149" si="453">IF(AM148=0,,AM147/AM148*1000)</f>
        <v>0</v>
      </c>
      <c r="AN149" s="53">
        <f t="shared" si="453"/>
        <v>0</v>
      </c>
      <c r="AO149" s="53">
        <f t="shared" si="453"/>
        <v>0</v>
      </c>
      <c r="AP149" s="53">
        <f t="shared" si="453"/>
        <v>0</v>
      </c>
      <c r="AQ149" s="53">
        <f t="shared" si="453"/>
        <v>0</v>
      </c>
      <c r="AR149" s="53">
        <f t="shared" si="453"/>
        <v>0</v>
      </c>
      <c r="AS149" s="53">
        <f t="shared" si="453"/>
        <v>0</v>
      </c>
      <c r="AT149" s="53">
        <f>[3]ЦЕНЫ!N205</f>
        <v>0</v>
      </c>
      <c r="AU149" s="53"/>
      <c r="AV149" s="53">
        <f>IF(AV148=0,,AV147/AV148*1000)</f>
        <v>0</v>
      </c>
      <c r="AW149" s="53">
        <f>[3]ЦЕНЫ!O205</f>
        <v>0</v>
      </c>
      <c r="AX149" s="53"/>
      <c r="AY149" s="53">
        <f>IF(AY148=0,,AY147/AY148*1000)</f>
        <v>0</v>
      </c>
      <c r="AZ149" s="53">
        <f>[3]ЦЕНЫ!P205</f>
        <v>0</v>
      </c>
      <c r="BA149" s="53"/>
      <c r="BB149" s="53">
        <f t="shared" ref="BB149:BK149" si="454">IF(BB148=0,,BB147/BB148*1000)</f>
        <v>0</v>
      </c>
      <c r="BC149" s="53">
        <f t="shared" si="454"/>
        <v>0</v>
      </c>
      <c r="BD149" s="53">
        <f t="shared" si="454"/>
        <v>0</v>
      </c>
      <c r="BE149" s="53">
        <f t="shared" si="454"/>
        <v>0</v>
      </c>
      <c r="BF149" s="53">
        <f t="shared" si="454"/>
        <v>0</v>
      </c>
      <c r="BG149" s="53">
        <f t="shared" si="454"/>
        <v>0</v>
      </c>
      <c r="BH149" s="53">
        <f t="shared" si="454"/>
        <v>0</v>
      </c>
      <c r="BI149" s="53">
        <f t="shared" si="454"/>
        <v>0</v>
      </c>
      <c r="BJ149" s="53">
        <f t="shared" si="454"/>
        <v>0</v>
      </c>
      <c r="BK149" s="53">
        <f t="shared" si="454"/>
        <v>0</v>
      </c>
      <c r="BL149" s="53"/>
      <c r="BM149" s="53"/>
      <c r="BN149" s="53">
        <f>IF(BN148=0,,BN147/BN148*1000)</f>
        <v>0</v>
      </c>
      <c r="BO149" s="41">
        <f t="shared" ref="BO149:BO166" si="455">BN149-AJ149</f>
        <v>0</v>
      </c>
      <c r="BP149" s="53">
        <f t="shared" si="406"/>
        <v>0</v>
      </c>
      <c r="BQ149" s="54"/>
    </row>
    <row r="150" spans="1:69" s="43" customFormat="1" ht="12.75" outlineLevel="2" collapsed="1" x14ac:dyDescent="0.2">
      <c r="A150" s="38" t="s">
        <v>70</v>
      </c>
      <c r="B150" s="39" t="s">
        <v>120</v>
      </c>
      <c r="C150" s="40" t="s">
        <v>44</v>
      </c>
      <c r="D150" s="41">
        <f>D151+D154+D157+D160+D163</f>
        <v>15.410559430146757</v>
      </c>
      <c r="E150" s="41">
        <f>E151+E154+E157+E160+E163</f>
        <v>127.30589627118643</v>
      </c>
      <c r="F150" s="41">
        <f>D150+E150</f>
        <v>142.71645570133319</v>
      </c>
      <c r="G150" s="41">
        <f>G151+G154+G157+G160+G163</f>
        <v>15.949330979101854</v>
      </c>
      <c r="H150" s="41">
        <f>H151+H154+H157+H160+H163</f>
        <v>103.67861627118643</v>
      </c>
      <c r="I150" s="41">
        <f>G150+H150</f>
        <v>119.62794725028829</v>
      </c>
      <c r="J150" s="41">
        <f>J151+J154+J157+J160+J163</f>
        <v>24.355860272832409</v>
      </c>
      <c r="K150" s="41">
        <f>K151+K154+K157+K160+K163</f>
        <v>123.83129627118642</v>
      </c>
      <c r="L150" s="41">
        <f>J150+K150</f>
        <v>148.18715654401882</v>
      </c>
      <c r="M150" s="41">
        <f t="shared" ref="M150:O152" si="456">D150+G150+J150</f>
        <v>55.715750682081023</v>
      </c>
      <c r="N150" s="41">
        <f t="shared" si="456"/>
        <v>354.81580881355927</v>
      </c>
      <c r="O150" s="41">
        <f t="shared" si="456"/>
        <v>410.53155949564029</v>
      </c>
      <c r="P150" s="41">
        <f>P151+P154+P157+P160+P163</f>
        <v>23.278317174922226</v>
      </c>
      <c r="Q150" s="41">
        <f>Q151+Q154+Q157+Q160+Q163</f>
        <v>152.45855254237287</v>
      </c>
      <c r="R150" s="41">
        <f>P150+Q150</f>
        <v>175.73686971729509</v>
      </c>
      <c r="S150" s="41">
        <f>S151+S154+S157+S160+S163</f>
        <v>15.949330979101854</v>
      </c>
      <c r="T150" s="41">
        <f>T151+T154+T157+T160+T163</f>
        <v>131.47541627118645</v>
      </c>
      <c r="U150" s="41">
        <f>S150+T150</f>
        <v>147.42474725028831</v>
      </c>
      <c r="V150" s="41">
        <f>V151+V154+V157+V160+V163</f>
        <v>24.355860272832409</v>
      </c>
      <c r="W150" s="41">
        <f>W151+W154+W157+W160+W163</f>
        <v>144.05174440677965</v>
      </c>
      <c r="X150" s="41">
        <f>V150+W150</f>
        <v>168.40760467961206</v>
      </c>
      <c r="Y150" s="41">
        <f>P150+S150+V150</f>
        <v>63.58350842685649</v>
      </c>
      <c r="Z150" s="41">
        <f>Q150+T150+W150</f>
        <v>427.98571322033899</v>
      </c>
      <c r="AA150" s="41">
        <f>R150+U150+X150</f>
        <v>491.56922164719549</v>
      </c>
      <c r="AB150" s="41">
        <f t="shared" ref="AB150:AD152" si="457">M150+Y150</f>
        <v>119.29925910893752</v>
      </c>
      <c r="AC150" s="41">
        <f t="shared" si="457"/>
        <v>782.80152203389821</v>
      </c>
      <c r="AD150" s="41">
        <f t="shared" si="457"/>
        <v>902.10078114283579</v>
      </c>
      <c r="AE150" s="41">
        <f>AE151+AE154+AE157+AE160+AE163</f>
        <v>15.949330979101854</v>
      </c>
      <c r="AF150" s="41">
        <f>AF151+AF154+AF157+AF160+AF163</f>
        <v>173.30615254237287</v>
      </c>
      <c r="AG150" s="41">
        <f>AE150+AF150</f>
        <v>189.25548352147473</v>
      </c>
      <c r="AH150" s="41">
        <f>AH151+AH154+AH157+AH160+AH163</f>
        <v>28.66603266447315</v>
      </c>
      <c r="AI150" s="41">
        <f>AI151+AI154+AI157+AI160+AI163</f>
        <v>177.47567254237285</v>
      </c>
      <c r="AJ150" s="41">
        <f>AH150+AI150</f>
        <v>206.14170520684598</v>
      </c>
      <c r="AK150" s="41">
        <f>AK151+AK154+AK157+AK160+AK163</f>
        <v>39.712542548083661</v>
      </c>
      <c r="AL150" s="41">
        <f>AL151+AL154+AL157+AL160+AL163</f>
        <v>175.39091254237286</v>
      </c>
      <c r="AM150" s="41">
        <f>AK150+AL150</f>
        <v>215.10345509045652</v>
      </c>
      <c r="AN150" s="41">
        <f>AE150+AH150+AK150</f>
        <v>84.327906191658656</v>
      </c>
      <c r="AO150" s="41">
        <f>AF150+AI150+AL150</f>
        <v>526.17273762711852</v>
      </c>
      <c r="AP150" s="41">
        <f>AG150+AJ150+AM150</f>
        <v>610.50064381877723</v>
      </c>
      <c r="AQ150" s="41">
        <f t="shared" ref="AQ150:AS152" si="458">AB150+AN150</f>
        <v>203.62716530059618</v>
      </c>
      <c r="AR150" s="41">
        <f t="shared" si="458"/>
        <v>1308.9742596610167</v>
      </c>
      <c r="AS150" s="41">
        <f t="shared" si="458"/>
        <v>1512.601424961613</v>
      </c>
      <c r="AT150" s="41">
        <f>AT151+AT154+AT157+AT160+AT163</f>
        <v>33.245590830591432</v>
      </c>
      <c r="AU150" s="41">
        <f>AU151+AU154+AU157+AU160+AU163</f>
        <v>148.28903254237287</v>
      </c>
      <c r="AV150" s="41">
        <f>AT150+AU150</f>
        <v>181.53462337296429</v>
      </c>
      <c r="AW150" s="41">
        <f>AW151+AW154+AW157+AW160+AW163</f>
        <v>32.168047732681252</v>
      </c>
      <c r="AX150" s="41">
        <f>AX151+AX154+AX157+AX160+AX163</f>
        <v>107.84813627118643</v>
      </c>
      <c r="AY150" s="41">
        <f>AW150+AX150</f>
        <v>140.01618400386769</v>
      </c>
      <c r="AZ150" s="41">
        <f>AZ151+AZ154+AZ157+AZ160+AZ163</f>
        <v>29.20480421342824</v>
      </c>
      <c r="BA150" s="41">
        <f>BA151+BA154+BA157+BA160+BA163</f>
        <v>131.54318440677966</v>
      </c>
      <c r="BB150" s="41">
        <f>AZ150+BA150</f>
        <v>160.74798862020791</v>
      </c>
      <c r="BC150" s="41">
        <f>AT150+AW150+AZ150</f>
        <v>94.618442776700931</v>
      </c>
      <c r="BD150" s="41">
        <f>AU150+AX150+BA150</f>
        <v>387.68035322033893</v>
      </c>
      <c r="BE150" s="41">
        <f>AV150+AY150+BB150</f>
        <v>482.29879599703986</v>
      </c>
      <c r="BF150" s="41">
        <f t="shared" ref="BF150:BH152" si="459">AN150+BC150</f>
        <v>178.94634896835959</v>
      </c>
      <c r="BG150" s="41">
        <f t="shared" si="459"/>
        <v>913.85309084745745</v>
      </c>
      <c r="BH150" s="41">
        <f t="shared" si="459"/>
        <v>1092.7994398158171</v>
      </c>
      <c r="BI150" s="41">
        <f t="shared" ref="BI150:BK152" si="460">AQ150+BC150</f>
        <v>298.24560807729711</v>
      </c>
      <c r="BJ150" s="41">
        <f t="shared" si="460"/>
        <v>1696.6546128813557</v>
      </c>
      <c r="BK150" s="41">
        <f t="shared" si="460"/>
        <v>1994.9002209586529</v>
      </c>
      <c r="BL150" s="41">
        <f>BL151+BL157+BL160+BL163</f>
        <v>13.938486599999999</v>
      </c>
      <c r="BM150" s="41">
        <f>160.526+122.305</f>
        <v>282.83100000000002</v>
      </c>
      <c r="BN150" s="41">
        <f>BL150+BM150</f>
        <v>296.76948659999999</v>
      </c>
      <c r="BO150" s="41">
        <f t="shared" si="455"/>
        <v>90.627781393154009</v>
      </c>
      <c r="BP150" s="41">
        <f t="shared" si="406"/>
        <v>63.501984370193</v>
      </c>
      <c r="BQ150" s="42"/>
    </row>
    <row r="151" spans="1:69" s="49" customFormat="1" ht="12.75" hidden="1" outlineLevel="3" x14ac:dyDescent="0.2">
      <c r="A151" s="44"/>
      <c r="B151" s="59" t="s">
        <v>122</v>
      </c>
      <c r="C151" s="46" t="s">
        <v>44</v>
      </c>
      <c r="D151" s="47"/>
      <c r="E151" s="47">
        <f>E152*E153/1000</f>
        <v>118.83131999999999</v>
      </c>
      <c r="F151" s="47">
        <f>D151+E151</f>
        <v>118.83131999999999</v>
      </c>
      <c r="G151" s="47"/>
      <c r="H151" s="47">
        <f>H152*H153/1000</f>
        <v>95.204039999999992</v>
      </c>
      <c r="I151" s="47">
        <f>G151+H151</f>
        <v>95.204039999999992</v>
      </c>
      <c r="J151" s="47"/>
      <c r="K151" s="47">
        <f>K152*K153/1000</f>
        <v>115.35671999999998</v>
      </c>
      <c r="L151" s="47">
        <f>J151+K151</f>
        <v>115.35671999999998</v>
      </c>
      <c r="M151" s="47">
        <f t="shared" si="456"/>
        <v>0</v>
      </c>
      <c r="N151" s="47">
        <f t="shared" si="456"/>
        <v>329.39207999999996</v>
      </c>
      <c r="O151" s="47">
        <f t="shared" si="456"/>
        <v>329.39207999999996</v>
      </c>
      <c r="P151" s="47"/>
      <c r="Q151" s="47">
        <f>Q152*Q153/1000</f>
        <v>135.5094</v>
      </c>
      <c r="R151" s="47">
        <f>P151+Q151</f>
        <v>135.5094</v>
      </c>
      <c r="S151" s="47"/>
      <c r="T151" s="47">
        <f>T152*T153/1000</f>
        <v>123.00084</v>
      </c>
      <c r="U151" s="47">
        <f>S151+T151</f>
        <v>123.00084</v>
      </c>
      <c r="V151" s="47"/>
      <c r="W151" s="47">
        <f>W152*W153/1000</f>
        <v>131.33987999999999</v>
      </c>
      <c r="X151" s="47">
        <f>V151+W151</f>
        <v>131.33987999999999</v>
      </c>
      <c r="Y151" s="47">
        <f t="shared" ref="Y151:AA152" si="461">P151+S151+V151</f>
        <v>0</v>
      </c>
      <c r="Z151" s="47">
        <f t="shared" si="461"/>
        <v>389.85012</v>
      </c>
      <c r="AA151" s="47">
        <f t="shared" si="461"/>
        <v>389.85012</v>
      </c>
      <c r="AB151" s="47">
        <f t="shared" si="457"/>
        <v>0</v>
      </c>
      <c r="AC151" s="47">
        <f t="shared" si="457"/>
        <v>719.24219999999991</v>
      </c>
      <c r="AD151" s="47">
        <f t="shared" si="457"/>
        <v>719.24219999999991</v>
      </c>
      <c r="AE151" s="47"/>
      <c r="AF151" s="47">
        <f>AF152*AF153/1000</f>
        <v>156.357</v>
      </c>
      <c r="AG151" s="47">
        <f>AE151+AF151</f>
        <v>156.357</v>
      </c>
      <c r="AH151" s="47"/>
      <c r="AI151" s="47">
        <f>AI152*AI153/1000</f>
        <v>160.52651999999998</v>
      </c>
      <c r="AJ151" s="47">
        <f>AH151+AI151</f>
        <v>160.52651999999998</v>
      </c>
      <c r="AK151" s="47"/>
      <c r="AL151" s="47">
        <f>AL152*AL153/1000</f>
        <v>158.44175999999999</v>
      </c>
      <c r="AM151" s="47">
        <f>AK151+AL151</f>
        <v>158.44175999999999</v>
      </c>
      <c r="AN151" s="47">
        <f t="shared" ref="AN151:AP152" si="462">AE151+AH151+AK151</f>
        <v>0</v>
      </c>
      <c r="AO151" s="47">
        <f t="shared" si="462"/>
        <v>475.32527999999996</v>
      </c>
      <c r="AP151" s="47">
        <f t="shared" si="462"/>
        <v>475.32527999999996</v>
      </c>
      <c r="AQ151" s="47">
        <f t="shared" si="458"/>
        <v>0</v>
      </c>
      <c r="AR151" s="47">
        <f t="shared" si="458"/>
        <v>1194.5674799999999</v>
      </c>
      <c r="AS151" s="47">
        <f t="shared" si="458"/>
        <v>1194.5674799999999</v>
      </c>
      <c r="AT151" s="47"/>
      <c r="AU151" s="47">
        <f>AU152*AU153/1000</f>
        <v>131.33987999999999</v>
      </c>
      <c r="AV151" s="47">
        <f>AT151+AU151</f>
        <v>131.33987999999999</v>
      </c>
      <c r="AW151" s="47"/>
      <c r="AX151" s="47">
        <f>AX152*AX153/1000</f>
        <v>99.373559999999998</v>
      </c>
      <c r="AY151" s="47">
        <f>AW151+AX151</f>
        <v>99.373559999999998</v>
      </c>
      <c r="AZ151" s="47"/>
      <c r="BA151" s="47">
        <f>BA152*BA153/1000</f>
        <v>118.83131999999999</v>
      </c>
      <c r="BB151" s="47">
        <f>AZ151+BA151</f>
        <v>118.83131999999999</v>
      </c>
      <c r="BC151" s="47">
        <f t="shared" ref="BC151:BE152" si="463">AT151+AW151+AZ151</f>
        <v>0</v>
      </c>
      <c r="BD151" s="47">
        <f t="shared" si="463"/>
        <v>349.54476</v>
      </c>
      <c r="BE151" s="47">
        <f t="shared" si="463"/>
        <v>349.54476</v>
      </c>
      <c r="BF151" s="47">
        <f t="shared" si="459"/>
        <v>0</v>
      </c>
      <c r="BG151" s="47">
        <f t="shared" si="459"/>
        <v>824.87004000000002</v>
      </c>
      <c r="BH151" s="47">
        <f t="shared" si="459"/>
        <v>824.87004000000002</v>
      </c>
      <c r="BI151" s="47">
        <f t="shared" si="460"/>
        <v>0</v>
      </c>
      <c r="BJ151" s="47">
        <f t="shared" si="460"/>
        <v>1544.1122399999999</v>
      </c>
      <c r="BK151" s="47">
        <f t="shared" si="460"/>
        <v>1544.1122399999999</v>
      </c>
      <c r="BL151" s="47"/>
      <c r="BM151" s="47">
        <f>BM152*BM153/1000</f>
        <v>0</v>
      </c>
      <c r="BN151" s="47">
        <f>BL151+BM151</f>
        <v>0</v>
      </c>
      <c r="BO151" s="41">
        <f t="shared" si="455"/>
        <v>-160.52651999999998</v>
      </c>
      <c r="BP151" s="47">
        <f t="shared" si="406"/>
        <v>-135.08771929824562</v>
      </c>
      <c r="BQ151" s="48"/>
    </row>
    <row r="152" spans="1:69" s="43" customFormat="1" ht="12.75" hidden="1" outlineLevel="4" x14ac:dyDescent="0.2">
      <c r="A152" s="50"/>
      <c r="B152" s="51" t="s">
        <v>51</v>
      </c>
      <c r="C152" s="52" t="s">
        <v>83</v>
      </c>
      <c r="D152" s="53"/>
      <c r="E152" s="53">
        <f>'[3]Калькуляции СЖБ'!C551</f>
        <v>171</v>
      </c>
      <c r="F152" s="53">
        <f>D152+E152</f>
        <v>171</v>
      </c>
      <c r="G152" s="53"/>
      <c r="H152" s="53">
        <f>'[3]Калькуляции СЖБ'!F551</f>
        <v>137</v>
      </c>
      <c r="I152" s="53">
        <f>G152+H152</f>
        <v>137</v>
      </c>
      <c r="J152" s="53"/>
      <c r="K152" s="53">
        <f>'[3]Калькуляции СЖБ'!I551</f>
        <v>166</v>
      </c>
      <c r="L152" s="53">
        <f>J152+K152</f>
        <v>166</v>
      </c>
      <c r="M152" s="53">
        <f t="shared" si="456"/>
        <v>0</v>
      </c>
      <c r="N152" s="53">
        <f t="shared" si="456"/>
        <v>474</v>
      </c>
      <c r="O152" s="53">
        <f t="shared" si="456"/>
        <v>474</v>
      </c>
      <c r="P152" s="53"/>
      <c r="Q152" s="53">
        <f>'[3]Калькуляции СЖБ'!O551</f>
        <v>195</v>
      </c>
      <c r="R152" s="53">
        <f>P152+Q152</f>
        <v>195</v>
      </c>
      <c r="S152" s="53"/>
      <c r="T152" s="53">
        <f>'[3]Калькуляции СЖБ'!R551</f>
        <v>177</v>
      </c>
      <c r="U152" s="53">
        <f>S152+T152</f>
        <v>177</v>
      </c>
      <c r="V152" s="53"/>
      <c r="W152" s="53">
        <f>'[3]Калькуляции СЖБ'!U551</f>
        <v>189</v>
      </c>
      <c r="X152" s="53">
        <f>V152+W152</f>
        <v>189</v>
      </c>
      <c r="Y152" s="53">
        <f t="shared" si="461"/>
        <v>0</v>
      </c>
      <c r="Z152" s="53">
        <f t="shared" si="461"/>
        <v>561</v>
      </c>
      <c r="AA152" s="53">
        <f t="shared" si="461"/>
        <v>561</v>
      </c>
      <c r="AB152" s="53">
        <f t="shared" si="457"/>
        <v>0</v>
      </c>
      <c r="AC152" s="53">
        <f t="shared" si="457"/>
        <v>1035</v>
      </c>
      <c r="AD152" s="53">
        <f t="shared" si="457"/>
        <v>1035</v>
      </c>
      <c r="AE152" s="53"/>
      <c r="AF152" s="53">
        <f>'[3]Калькуляции СЖБ'!AD551</f>
        <v>225</v>
      </c>
      <c r="AG152" s="53">
        <f>AE152+AF152</f>
        <v>225</v>
      </c>
      <c r="AH152" s="53"/>
      <c r="AI152" s="53">
        <f>'[3]Калькуляции СЖБ'!AG551</f>
        <v>231</v>
      </c>
      <c r="AJ152" s="53">
        <f>AH152+AI152</f>
        <v>231</v>
      </c>
      <c r="AK152" s="53"/>
      <c r="AL152" s="53">
        <f>'[3]Калькуляции СЖБ'!AJ551</f>
        <v>228</v>
      </c>
      <c r="AM152" s="53">
        <f>AK152+AL152</f>
        <v>228</v>
      </c>
      <c r="AN152" s="53">
        <f t="shared" si="462"/>
        <v>0</v>
      </c>
      <c r="AO152" s="53">
        <f t="shared" si="462"/>
        <v>684</v>
      </c>
      <c r="AP152" s="53">
        <f t="shared" si="462"/>
        <v>684</v>
      </c>
      <c r="AQ152" s="53">
        <f t="shared" si="458"/>
        <v>0</v>
      </c>
      <c r="AR152" s="53">
        <f t="shared" si="458"/>
        <v>1719</v>
      </c>
      <c r="AS152" s="53">
        <f t="shared" si="458"/>
        <v>1719</v>
      </c>
      <c r="AT152" s="53"/>
      <c r="AU152" s="53">
        <f>'[3]Калькуляции СЖБ'!AS551</f>
        <v>189</v>
      </c>
      <c r="AV152" s="53">
        <f>AT152+AU152</f>
        <v>189</v>
      </c>
      <c r="AW152" s="53"/>
      <c r="AX152" s="53">
        <f>'[3]Калькуляции СЖБ'!AV551</f>
        <v>143</v>
      </c>
      <c r="AY152" s="53">
        <f>AW152+AX152</f>
        <v>143</v>
      </c>
      <c r="AZ152" s="53"/>
      <c r="BA152" s="53">
        <f>'[3]Калькуляции СЖБ'!AY551</f>
        <v>171</v>
      </c>
      <c r="BB152" s="53">
        <f>AZ152+BA152</f>
        <v>171</v>
      </c>
      <c r="BC152" s="53">
        <f t="shared" si="463"/>
        <v>0</v>
      </c>
      <c r="BD152" s="53">
        <f t="shared" si="463"/>
        <v>503</v>
      </c>
      <c r="BE152" s="53">
        <f t="shared" si="463"/>
        <v>503</v>
      </c>
      <c r="BF152" s="53">
        <f t="shared" si="459"/>
        <v>0</v>
      </c>
      <c r="BG152" s="53">
        <f t="shared" si="459"/>
        <v>1187</v>
      </c>
      <c r="BH152" s="53">
        <f t="shared" si="459"/>
        <v>1187</v>
      </c>
      <c r="BI152" s="53">
        <f t="shared" si="460"/>
        <v>0</v>
      </c>
      <c r="BJ152" s="53">
        <f t="shared" si="460"/>
        <v>2222</v>
      </c>
      <c r="BK152" s="53">
        <f t="shared" si="460"/>
        <v>2222</v>
      </c>
      <c r="BL152" s="53"/>
      <c r="BM152" s="53"/>
      <c r="BN152" s="53">
        <f>BL152+BM152</f>
        <v>0</v>
      </c>
      <c r="BO152" s="41">
        <f t="shared" si="455"/>
        <v>-231</v>
      </c>
      <c r="BP152" s="53">
        <f t="shared" si="406"/>
        <v>-135.08771929824562</v>
      </c>
      <c r="BQ152" s="54"/>
    </row>
    <row r="153" spans="1:69" s="43" customFormat="1" ht="12.75" hidden="1" outlineLevel="4" x14ac:dyDescent="0.2">
      <c r="A153" s="50"/>
      <c r="B153" s="55" t="s">
        <v>53</v>
      </c>
      <c r="C153" s="56" t="s">
        <v>84</v>
      </c>
      <c r="D153" s="53"/>
      <c r="E153" s="53">
        <f>[3]ЦЕНЫ!E276</f>
        <v>694.92</v>
      </c>
      <c r="F153" s="53">
        <f>IF(F152=0,,F151/F152*1000)</f>
        <v>694.92</v>
      </c>
      <c r="G153" s="53"/>
      <c r="H153" s="53">
        <f>[3]ЦЕНЫ!F276</f>
        <v>694.92</v>
      </c>
      <c r="I153" s="53">
        <f>IF(I152=0,,I151/I152*1000)</f>
        <v>694.92</v>
      </c>
      <c r="J153" s="53"/>
      <c r="K153" s="53">
        <f>[3]ЦЕНЫ!G276</f>
        <v>694.92</v>
      </c>
      <c r="L153" s="53">
        <f>IF(L152=0,,L151/L152*1000)</f>
        <v>694.91999999999985</v>
      </c>
      <c r="M153" s="53">
        <f>IF(M152=0,,M151/M152*1000)</f>
        <v>0</v>
      </c>
      <c r="N153" s="53">
        <f>IF(N152=0,,N151/N152*1000)</f>
        <v>694.91999999999985</v>
      </c>
      <c r="O153" s="53">
        <f>IF(O152=0,,O151/O152*1000)</f>
        <v>694.91999999999985</v>
      </c>
      <c r="P153" s="53"/>
      <c r="Q153" s="53">
        <f>[3]ЦЕНЫ!H276</f>
        <v>694.92</v>
      </c>
      <c r="R153" s="53">
        <f>IF(R152=0,,R151/R152*1000)</f>
        <v>694.92</v>
      </c>
      <c r="S153" s="53"/>
      <c r="T153" s="53">
        <f>[3]ЦЕНЫ!I276</f>
        <v>694.92</v>
      </c>
      <c r="U153" s="53">
        <f>IF(U152=0,,U151/U152*1000)</f>
        <v>694.92</v>
      </c>
      <c r="V153" s="53"/>
      <c r="W153" s="53">
        <f>[3]ЦЕНЫ!J276</f>
        <v>694.92</v>
      </c>
      <c r="X153" s="53">
        <f>IF(X152=0,,X151/X152*1000)</f>
        <v>694.92</v>
      </c>
      <c r="Y153" s="53">
        <f t="shared" ref="Y153:AD153" si="464">IF(Y152=0,,Y151/Y152*1000)</f>
        <v>0</v>
      </c>
      <c r="Z153" s="53">
        <f t="shared" si="464"/>
        <v>694.92</v>
      </c>
      <c r="AA153" s="53">
        <f t="shared" si="464"/>
        <v>694.92</v>
      </c>
      <c r="AB153" s="53">
        <f t="shared" si="464"/>
        <v>0</v>
      </c>
      <c r="AC153" s="53">
        <f t="shared" si="464"/>
        <v>694.91999999999985</v>
      </c>
      <c r="AD153" s="53">
        <f t="shared" si="464"/>
        <v>694.91999999999985</v>
      </c>
      <c r="AE153" s="53"/>
      <c r="AF153" s="53">
        <f>[3]ЦЕНЫ!K276</f>
        <v>694.92</v>
      </c>
      <c r="AG153" s="53">
        <f>IF(AG152=0,,AG151/AG152*1000)</f>
        <v>694.92</v>
      </c>
      <c r="AH153" s="53"/>
      <c r="AI153" s="53">
        <f>[3]ЦЕНЫ!L276</f>
        <v>694.92</v>
      </c>
      <c r="AJ153" s="53">
        <f>IF(AJ152=0,,AJ151/AJ152*1000)</f>
        <v>694.91999999999985</v>
      </c>
      <c r="AK153" s="53"/>
      <c r="AL153" s="53">
        <f>[3]ЦЕНЫ!M276</f>
        <v>694.92</v>
      </c>
      <c r="AM153" s="53">
        <f>IF(AM152=0,,AM151/AM152*1000)</f>
        <v>694.92</v>
      </c>
      <c r="AN153" s="53">
        <f t="shared" ref="AN153:AS153" si="465">IF(AN152=0,,AN151/AN152*1000)</f>
        <v>0</v>
      </c>
      <c r="AO153" s="53">
        <f t="shared" si="465"/>
        <v>694.92</v>
      </c>
      <c r="AP153" s="53">
        <f t="shared" si="465"/>
        <v>694.92</v>
      </c>
      <c r="AQ153" s="53">
        <f t="shared" si="465"/>
        <v>0</v>
      </c>
      <c r="AR153" s="53">
        <f t="shared" si="465"/>
        <v>694.92</v>
      </c>
      <c r="AS153" s="53">
        <f t="shared" si="465"/>
        <v>694.92</v>
      </c>
      <c r="AT153" s="53"/>
      <c r="AU153" s="53">
        <f>[3]ЦЕНЫ!N276</f>
        <v>694.92</v>
      </c>
      <c r="AV153" s="53">
        <f>IF(AV152=0,,AV151/AV152*1000)</f>
        <v>694.92</v>
      </c>
      <c r="AW153" s="53"/>
      <c r="AX153" s="53">
        <f>[3]ЦЕНЫ!O276</f>
        <v>694.92</v>
      </c>
      <c r="AY153" s="53">
        <f>IF(AY152=0,,AY151/AY152*1000)</f>
        <v>694.92</v>
      </c>
      <c r="AZ153" s="53"/>
      <c r="BA153" s="53">
        <f>[3]ЦЕНЫ!P276</f>
        <v>694.92</v>
      </c>
      <c r="BB153" s="53">
        <f>IF(BB152=0,,BB151/BB152*1000)</f>
        <v>694.92</v>
      </c>
      <c r="BC153" s="53">
        <f t="shared" ref="BC153:BK153" si="466">IF(BC152=0,,BC151/BC152*1000)</f>
        <v>0</v>
      </c>
      <c r="BD153" s="53">
        <f t="shared" si="466"/>
        <v>694.92</v>
      </c>
      <c r="BE153" s="53">
        <f t="shared" si="466"/>
        <v>694.92</v>
      </c>
      <c r="BF153" s="53">
        <f t="shared" si="466"/>
        <v>0</v>
      </c>
      <c r="BG153" s="53">
        <f t="shared" si="466"/>
        <v>694.92</v>
      </c>
      <c r="BH153" s="53">
        <f t="shared" si="466"/>
        <v>694.92</v>
      </c>
      <c r="BI153" s="53">
        <f t="shared" si="466"/>
        <v>0</v>
      </c>
      <c r="BJ153" s="53">
        <f t="shared" si="466"/>
        <v>694.92</v>
      </c>
      <c r="BK153" s="53">
        <f t="shared" si="466"/>
        <v>694.92</v>
      </c>
      <c r="BL153" s="53"/>
      <c r="BM153" s="53"/>
      <c r="BN153" s="53">
        <f>IF(BN152=0,,BN151/BN152*1000)</f>
        <v>0</v>
      </c>
      <c r="BO153" s="41">
        <f t="shared" si="455"/>
        <v>-694.91999999999985</v>
      </c>
      <c r="BP153" s="53">
        <f t="shared" si="406"/>
        <v>-99.999999999999986</v>
      </c>
      <c r="BQ153" s="54"/>
    </row>
    <row r="154" spans="1:69" s="49" customFormat="1" ht="12.75" hidden="1" outlineLevel="3" x14ac:dyDescent="0.2">
      <c r="A154" s="44"/>
      <c r="B154" s="59" t="s">
        <v>123</v>
      </c>
      <c r="C154" s="46" t="s">
        <v>44</v>
      </c>
      <c r="D154" s="47"/>
      <c r="E154" s="47">
        <f>E155*E156/1000</f>
        <v>0</v>
      </c>
      <c r="F154" s="47">
        <f>D154+E154</f>
        <v>0</v>
      </c>
      <c r="G154" s="47"/>
      <c r="H154" s="47">
        <f>H155*H156/1000</f>
        <v>0</v>
      </c>
      <c r="I154" s="47">
        <f>G154+H154</f>
        <v>0</v>
      </c>
      <c r="J154" s="47"/>
      <c r="K154" s="47">
        <f>K155*K156/1000</f>
        <v>0</v>
      </c>
      <c r="L154" s="47">
        <f>J154+K154</f>
        <v>0</v>
      </c>
      <c r="M154" s="47">
        <f t="shared" ref="M154:O155" si="467">D154+G154+J154</f>
        <v>0</v>
      </c>
      <c r="N154" s="47">
        <f t="shared" si="467"/>
        <v>0</v>
      </c>
      <c r="O154" s="47">
        <f t="shared" si="467"/>
        <v>0</v>
      </c>
      <c r="P154" s="47"/>
      <c r="Q154" s="47">
        <f>Q155*Q156/1000</f>
        <v>0</v>
      </c>
      <c r="R154" s="47">
        <f>P154+Q154</f>
        <v>0</v>
      </c>
      <c r="S154" s="47"/>
      <c r="T154" s="47">
        <f>T155*T156/1000</f>
        <v>0</v>
      </c>
      <c r="U154" s="47">
        <f>S154+T154</f>
        <v>0</v>
      </c>
      <c r="V154" s="47"/>
      <c r="W154" s="47">
        <f>W155*W156/1000</f>
        <v>0</v>
      </c>
      <c r="X154" s="47">
        <f>V154+W154</f>
        <v>0</v>
      </c>
      <c r="Y154" s="47">
        <f t="shared" ref="Y154:AA155" si="468">P154+S154+V154</f>
        <v>0</v>
      </c>
      <c r="Z154" s="47">
        <f t="shared" si="468"/>
        <v>0</v>
      </c>
      <c r="AA154" s="47">
        <f t="shared" si="468"/>
        <v>0</v>
      </c>
      <c r="AB154" s="47">
        <f t="shared" ref="AB154:AD155" si="469">M154+Y154</f>
        <v>0</v>
      </c>
      <c r="AC154" s="47">
        <f t="shared" si="469"/>
        <v>0</v>
      </c>
      <c r="AD154" s="47">
        <f t="shared" si="469"/>
        <v>0</v>
      </c>
      <c r="AE154" s="47"/>
      <c r="AF154" s="47">
        <f>AF155*AF156/1000</f>
        <v>0</v>
      </c>
      <c r="AG154" s="47">
        <f>AE154+AF154</f>
        <v>0</v>
      </c>
      <c r="AH154" s="47"/>
      <c r="AI154" s="47">
        <f>AI155*AI156/1000</f>
        <v>0</v>
      </c>
      <c r="AJ154" s="47">
        <f>AH154+AI154</f>
        <v>0</v>
      </c>
      <c r="AK154" s="47"/>
      <c r="AL154" s="47">
        <f>AL155*AL156/1000</f>
        <v>0</v>
      </c>
      <c r="AM154" s="47">
        <f>AK154+AL154</f>
        <v>0</v>
      </c>
      <c r="AN154" s="47">
        <f t="shared" ref="AN154:AP155" si="470">AE154+AH154+AK154</f>
        <v>0</v>
      </c>
      <c r="AO154" s="47">
        <f t="shared" si="470"/>
        <v>0</v>
      </c>
      <c r="AP154" s="47">
        <f t="shared" si="470"/>
        <v>0</v>
      </c>
      <c r="AQ154" s="47">
        <f t="shared" ref="AQ154:AS155" si="471">AB154+AN154</f>
        <v>0</v>
      </c>
      <c r="AR154" s="47">
        <f t="shared" si="471"/>
        <v>0</v>
      </c>
      <c r="AS154" s="47">
        <f t="shared" si="471"/>
        <v>0</v>
      </c>
      <c r="AT154" s="47"/>
      <c r="AU154" s="47">
        <f>AU155*AU156/1000</f>
        <v>0</v>
      </c>
      <c r="AV154" s="47">
        <f>AT154+AU154</f>
        <v>0</v>
      </c>
      <c r="AW154" s="47"/>
      <c r="AX154" s="47">
        <f>AX155*AX156/1000</f>
        <v>0</v>
      </c>
      <c r="AY154" s="47">
        <f>AW154+AX154</f>
        <v>0</v>
      </c>
      <c r="AZ154" s="47"/>
      <c r="BA154" s="47">
        <f>BA155*BA156/1000</f>
        <v>0</v>
      </c>
      <c r="BB154" s="47">
        <f>AZ154+BA154</f>
        <v>0</v>
      </c>
      <c r="BC154" s="47">
        <f t="shared" ref="BC154:BE155" si="472">AT154+AW154+AZ154</f>
        <v>0</v>
      </c>
      <c r="BD154" s="47">
        <f t="shared" si="472"/>
        <v>0</v>
      </c>
      <c r="BE154" s="47">
        <f t="shared" si="472"/>
        <v>0</v>
      </c>
      <c r="BF154" s="47">
        <f t="shared" ref="BF154:BH155" si="473">AN154+BC154</f>
        <v>0</v>
      </c>
      <c r="BG154" s="47">
        <f t="shared" si="473"/>
        <v>0</v>
      </c>
      <c r="BH154" s="47">
        <f t="shared" si="473"/>
        <v>0</v>
      </c>
      <c r="BI154" s="47">
        <f t="shared" ref="BI154:BK155" si="474">AQ154+BC154</f>
        <v>0</v>
      </c>
      <c r="BJ154" s="47">
        <f t="shared" si="474"/>
        <v>0</v>
      </c>
      <c r="BK154" s="47">
        <f t="shared" si="474"/>
        <v>0</v>
      </c>
      <c r="BL154" s="47"/>
      <c r="BM154" s="47">
        <f>BM155*BM156/1000</f>
        <v>0</v>
      </c>
      <c r="BN154" s="47">
        <f>BL154+BM154</f>
        <v>0</v>
      </c>
      <c r="BO154" s="41">
        <f t="shared" si="455"/>
        <v>0</v>
      </c>
      <c r="BP154" s="47">
        <f t="shared" si="406"/>
        <v>0</v>
      </c>
      <c r="BQ154" s="48"/>
    </row>
    <row r="155" spans="1:69" s="43" customFormat="1" ht="12.75" hidden="1" outlineLevel="4" x14ac:dyDescent="0.2">
      <c r="A155" s="50"/>
      <c r="B155" s="51" t="s">
        <v>51</v>
      </c>
      <c r="C155" s="52" t="s">
        <v>83</v>
      </c>
      <c r="D155" s="53"/>
      <c r="E155" s="53"/>
      <c r="F155" s="53">
        <f>D155+E155</f>
        <v>0</v>
      </c>
      <c r="G155" s="53"/>
      <c r="H155" s="53"/>
      <c r="I155" s="53">
        <f>G155+H155</f>
        <v>0</v>
      </c>
      <c r="J155" s="53"/>
      <c r="K155" s="53"/>
      <c r="L155" s="53">
        <f>J155+K155</f>
        <v>0</v>
      </c>
      <c r="M155" s="53">
        <f t="shared" si="467"/>
        <v>0</v>
      </c>
      <c r="N155" s="53">
        <f t="shared" si="467"/>
        <v>0</v>
      </c>
      <c r="O155" s="53">
        <f t="shared" si="467"/>
        <v>0</v>
      </c>
      <c r="P155" s="53"/>
      <c r="Q155" s="53"/>
      <c r="R155" s="53">
        <f>P155+Q155</f>
        <v>0</v>
      </c>
      <c r="S155" s="53"/>
      <c r="T155" s="53"/>
      <c r="U155" s="53">
        <f>S155+T155</f>
        <v>0</v>
      </c>
      <c r="V155" s="53"/>
      <c r="W155" s="53"/>
      <c r="X155" s="53">
        <f>V155+W155</f>
        <v>0</v>
      </c>
      <c r="Y155" s="53">
        <f t="shared" si="468"/>
        <v>0</v>
      </c>
      <c r="Z155" s="53">
        <f t="shared" si="468"/>
        <v>0</v>
      </c>
      <c r="AA155" s="53">
        <f t="shared" si="468"/>
        <v>0</v>
      </c>
      <c r="AB155" s="53">
        <f t="shared" si="469"/>
        <v>0</v>
      </c>
      <c r="AC155" s="53">
        <f t="shared" si="469"/>
        <v>0</v>
      </c>
      <c r="AD155" s="53">
        <f t="shared" si="469"/>
        <v>0</v>
      </c>
      <c r="AE155" s="53"/>
      <c r="AF155" s="53"/>
      <c r="AG155" s="53">
        <f>AE155+AF155</f>
        <v>0</v>
      </c>
      <c r="AH155" s="53"/>
      <c r="AI155" s="53"/>
      <c r="AJ155" s="53">
        <f>AH155+AI155</f>
        <v>0</v>
      </c>
      <c r="AK155" s="53"/>
      <c r="AL155" s="53"/>
      <c r="AM155" s="53">
        <f>AK155+AL155</f>
        <v>0</v>
      </c>
      <c r="AN155" s="53">
        <f t="shared" si="470"/>
        <v>0</v>
      </c>
      <c r="AO155" s="53">
        <f t="shared" si="470"/>
        <v>0</v>
      </c>
      <c r="AP155" s="53">
        <f t="shared" si="470"/>
        <v>0</v>
      </c>
      <c r="AQ155" s="53">
        <f t="shared" si="471"/>
        <v>0</v>
      </c>
      <c r="AR155" s="53">
        <f t="shared" si="471"/>
        <v>0</v>
      </c>
      <c r="AS155" s="53">
        <f t="shared" si="471"/>
        <v>0</v>
      </c>
      <c r="AT155" s="53"/>
      <c r="AU155" s="27"/>
      <c r="AV155" s="53">
        <f>AT155+AU155</f>
        <v>0</v>
      </c>
      <c r="AW155" s="53"/>
      <c r="AX155" s="53"/>
      <c r="AY155" s="53">
        <f>AW155+AX155</f>
        <v>0</v>
      </c>
      <c r="AZ155" s="53"/>
      <c r="BA155" s="53"/>
      <c r="BB155" s="53">
        <f>AZ155+BA155</f>
        <v>0</v>
      </c>
      <c r="BC155" s="53">
        <f t="shared" si="472"/>
        <v>0</v>
      </c>
      <c r="BD155" s="53">
        <f t="shared" si="472"/>
        <v>0</v>
      </c>
      <c r="BE155" s="53">
        <f t="shared" si="472"/>
        <v>0</v>
      </c>
      <c r="BF155" s="53">
        <f t="shared" si="473"/>
        <v>0</v>
      </c>
      <c r="BG155" s="53">
        <f t="shared" si="473"/>
        <v>0</v>
      </c>
      <c r="BH155" s="53">
        <f t="shared" si="473"/>
        <v>0</v>
      </c>
      <c r="BI155" s="53">
        <f t="shared" si="474"/>
        <v>0</v>
      </c>
      <c r="BJ155" s="53">
        <f t="shared" si="474"/>
        <v>0</v>
      </c>
      <c r="BK155" s="53">
        <f t="shared" si="474"/>
        <v>0</v>
      </c>
      <c r="BL155" s="53"/>
      <c r="BM155" s="53"/>
      <c r="BN155" s="53">
        <f>BL155+BM155</f>
        <v>0</v>
      </c>
      <c r="BO155" s="41">
        <f t="shared" si="455"/>
        <v>0</v>
      </c>
      <c r="BP155" s="53">
        <f t="shared" si="406"/>
        <v>0</v>
      </c>
      <c r="BQ155" s="54"/>
    </row>
    <row r="156" spans="1:69" s="43" customFormat="1" ht="12.75" hidden="1" outlineLevel="4" x14ac:dyDescent="0.2">
      <c r="A156" s="50"/>
      <c r="B156" s="55" t="s">
        <v>53</v>
      </c>
      <c r="C156" s="56" t="s">
        <v>84</v>
      </c>
      <c r="D156" s="53"/>
      <c r="E156" s="53">
        <f>[3]ЦЕНЫ!E276</f>
        <v>694.92</v>
      </c>
      <c r="F156" s="53">
        <f>IF(F155=0,,F154/F155*1000)</f>
        <v>0</v>
      </c>
      <c r="G156" s="53"/>
      <c r="H156" s="53">
        <f>[3]ЦЕНЫ!F276</f>
        <v>694.92</v>
      </c>
      <c r="I156" s="53">
        <f>IF(I155=0,,I154/I155*1000)</f>
        <v>0</v>
      </c>
      <c r="J156" s="53"/>
      <c r="K156" s="53">
        <f>[3]ЦЕНЫ!G276</f>
        <v>694.92</v>
      </c>
      <c r="L156" s="53">
        <f>IF(L155=0,,L154/L155*1000)</f>
        <v>0</v>
      </c>
      <c r="M156" s="53">
        <f>IF(M155=0,,M154/M155*1000)</f>
        <v>0</v>
      </c>
      <c r="N156" s="53">
        <f>IF(N155=0,,N154/N155*1000)</f>
        <v>0</v>
      </c>
      <c r="O156" s="53">
        <f>IF(O155=0,,O154/O155*1000)</f>
        <v>0</v>
      </c>
      <c r="P156" s="53"/>
      <c r="Q156" s="53">
        <f>[3]ЦЕНЫ!H276</f>
        <v>694.92</v>
      </c>
      <c r="R156" s="53">
        <f>IF(R155=0,,R154/R155*1000)</f>
        <v>0</v>
      </c>
      <c r="S156" s="53"/>
      <c r="T156" s="53">
        <f>[3]ЦЕНЫ!I276</f>
        <v>694.92</v>
      </c>
      <c r="U156" s="53">
        <f>IF(U155=0,,U154/U155*1000)</f>
        <v>0</v>
      </c>
      <c r="V156" s="53"/>
      <c r="W156" s="53">
        <f>[3]ЦЕНЫ!J276</f>
        <v>694.92</v>
      </c>
      <c r="X156" s="53">
        <f>IF(X155=0,,X154/X155*1000)</f>
        <v>0</v>
      </c>
      <c r="Y156" s="53">
        <f t="shared" ref="Y156:AD156" si="475">IF(Y155=0,,Y154/Y155*1000)</f>
        <v>0</v>
      </c>
      <c r="Z156" s="53">
        <f t="shared" si="475"/>
        <v>0</v>
      </c>
      <c r="AA156" s="53">
        <f t="shared" si="475"/>
        <v>0</v>
      </c>
      <c r="AB156" s="53">
        <f t="shared" si="475"/>
        <v>0</v>
      </c>
      <c r="AC156" s="53">
        <f t="shared" si="475"/>
        <v>0</v>
      </c>
      <c r="AD156" s="53">
        <f t="shared" si="475"/>
        <v>0</v>
      </c>
      <c r="AE156" s="53"/>
      <c r="AF156" s="53">
        <f>[3]ЦЕНЫ!K276</f>
        <v>694.92</v>
      </c>
      <c r="AG156" s="53">
        <f>IF(AG155=0,,AG154/AG155*1000)</f>
        <v>0</v>
      </c>
      <c r="AH156" s="53"/>
      <c r="AI156" s="64">
        <f>[3]ЦЕНЫ!L276</f>
        <v>694.92</v>
      </c>
      <c r="AJ156" s="53">
        <f>IF(AJ155=0,,AJ154/AJ155*1000)</f>
        <v>0</v>
      </c>
      <c r="AK156" s="53"/>
      <c r="AL156" s="53">
        <f>[3]ЦЕНЫ!M276</f>
        <v>694.92</v>
      </c>
      <c r="AM156" s="53">
        <f>IF(AM155=0,,AM154/AM155*1000)</f>
        <v>0</v>
      </c>
      <c r="AN156" s="53">
        <f t="shared" ref="AN156:AS156" si="476">IF(AN155=0,,AN154/AN155*1000)</f>
        <v>0</v>
      </c>
      <c r="AO156" s="53">
        <f t="shared" si="476"/>
        <v>0</v>
      </c>
      <c r="AP156" s="53">
        <f t="shared" si="476"/>
        <v>0</v>
      </c>
      <c r="AQ156" s="53">
        <f t="shared" si="476"/>
        <v>0</v>
      </c>
      <c r="AR156" s="53">
        <f t="shared" si="476"/>
        <v>0</v>
      </c>
      <c r="AS156" s="53">
        <f t="shared" si="476"/>
        <v>0</v>
      </c>
      <c r="AT156" s="53"/>
      <c r="AU156" s="53">
        <f>[3]ЦЕНЫ!N276</f>
        <v>694.92</v>
      </c>
      <c r="AV156" s="53">
        <f>IF(AV155=0,,AV154/AV155*1000)</f>
        <v>0</v>
      </c>
      <c r="AW156" s="53"/>
      <c r="AX156" s="53">
        <f>[3]ЦЕНЫ!O276</f>
        <v>694.92</v>
      </c>
      <c r="AY156" s="53">
        <f>IF(AY155=0,,AY154/AY155*1000)</f>
        <v>0</v>
      </c>
      <c r="AZ156" s="53"/>
      <c r="BA156" s="53">
        <f>[3]ЦЕНЫ!P276</f>
        <v>694.92</v>
      </c>
      <c r="BB156" s="53">
        <f>IF(BB155=0,,BB154/BB155*1000)</f>
        <v>0</v>
      </c>
      <c r="BC156" s="53">
        <f t="shared" ref="BC156:BK156" si="477">IF(BC155=0,,BC154/BC155*1000)</f>
        <v>0</v>
      </c>
      <c r="BD156" s="53">
        <f t="shared" si="477"/>
        <v>0</v>
      </c>
      <c r="BE156" s="53">
        <f t="shared" si="477"/>
        <v>0</v>
      </c>
      <c r="BF156" s="53">
        <f t="shared" si="477"/>
        <v>0</v>
      </c>
      <c r="BG156" s="53">
        <f t="shared" si="477"/>
        <v>0</v>
      </c>
      <c r="BH156" s="53">
        <f t="shared" si="477"/>
        <v>0</v>
      </c>
      <c r="BI156" s="53">
        <f t="shared" si="477"/>
        <v>0</v>
      </c>
      <c r="BJ156" s="53">
        <f t="shared" si="477"/>
        <v>0</v>
      </c>
      <c r="BK156" s="53">
        <f t="shared" si="477"/>
        <v>0</v>
      </c>
      <c r="BL156" s="53"/>
      <c r="BM156" s="53"/>
      <c r="BN156" s="53">
        <f>IF(BN155=0,,BN154/BN155*1000)</f>
        <v>0</v>
      </c>
      <c r="BO156" s="41">
        <f t="shared" si="455"/>
        <v>0</v>
      </c>
      <c r="BP156" s="53">
        <f t="shared" si="406"/>
        <v>0</v>
      </c>
      <c r="BQ156" s="54"/>
    </row>
    <row r="157" spans="1:69" s="49" customFormat="1" ht="12.75" hidden="1" outlineLevel="3" x14ac:dyDescent="0.2">
      <c r="A157" s="44"/>
      <c r="B157" s="59" t="s">
        <v>124</v>
      </c>
      <c r="C157" s="46" t="s">
        <v>44</v>
      </c>
      <c r="D157" s="47"/>
      <c r="E157" s="47">
        <f>E158*E159/1000</f>
        <v>4.2372881355932206</v>
      </c>
      <c r="F157" s="47">
        <f>D157+E157</f>
        <v>4.2372881355932206</v>
      </c>
      <c r="G157" s="47"/>
      <c r="H157" s="47">
        <f>H158*H159/1000</f>
        <v>4.2372881355932206</v>
      </c>
      <c r="I157" s="47">
        <f>G157+H157</f>
        <v>4.2372881355932206</v>
      </c>
      <c r="J157" s="47"/>
      <c r="K157" s="47">
        <f>K158*K159/1000</f>
        <v>4.2372881355932206</v>
      </c>
      <c r="L157" s="47">
        <f>J157+K157</f>
        <v>4.2372881355932206</v>
      </c>
      <c r="M157" s="47">
        <f t="shared" ref="M157:O158" si="478">D157+G157+J157</f>
        <v>0</v>
      </c>
      <c r="N157" s="47">
        <f t="shared" si="478"/>
        <v>12.711864406779661</v>
      </c>
      <c r="O157" s="47">
        <f t="shared" si="478"/>
        <v>12.711864406779661</v>
      </c>
      <c r="P157" s="47"/>
      <c r="Q157" s="47">
        <f>Q158*Q159/1000</f>
        <v>8.4745762711864412</v>
      </c>
      <c r="R157" s="47">
        <f>P157+Q157</f>
        <v>8.4745762711864412</v>
      </c>
      <c r="S157" s="47"/>
      <c r="T157" s="47">
        <f>T158*T159/1000</f>
        <v>4.2372881355932206</v>
      </c>
      <c r="U157" s="47">
        <f>S157+T157</f>
        <v>4.2372881355932206</v>
      </c>
      <c r="V157" s="47"/>
      <c r="W157" s="47">
        <f>W158*W159/1000</f>
        <v>8.4745762711864412</v>
      </c>
      <c r="X157" s="47">
        <f>V157+W157</f>
        <v>8.4745762711864412</v>
      </c>
      <c r="Y157" s="47">
        <f t="shared" ref="Y157:AA158" si="479">P157+S157+V157</f>
        <v>0</v>
      </c>
      <c r="Z157" s="47">
        <f t="shared" si="479"/>
        <v>21.186440677966104</v>
      </c>
      <c r="AA157" s="47">
        <f t="shared" si="479"/>
        <v>21.186440677966104</v>
      </c>
      <c r="AB157" s="47">
        <f t="shared" ref="AB157:AD158" si="480">M157+Y157</f>
        <v>0</v>
      </c>
      <c r="AC157" s="47">
        <f t="shared" si="480"/>
        <v>33.898305084745765</v>
      </c>
      <c r="AD157" s="47">
        <f t="shared" si="480"/>
        <v>33.898305084745765</v>
      </c>
      <c r="AE157" s="47"/>
      <c r="AF157" s="47">
        <f>AF158*AF159/1000</f>
        <v>8.4745762711864412</v>
      </c>
      <c r="AG157" s="47">
        <f>AE157+AF157</f>
        <v>8.4745762711864412</v>
      </c>
      <c r="AH157" s="47"/>
      <c r="AI157" s="47">
        <f>AI158*AI159/1000</f>
        <v>8.4745762711864412</v>
      </c>
      <c r="AJ157" s="47">
        <f>AH157+AI157</f>
        <v>8.4745762711864412</v>
      </c>
      <c r="AK157" s="47"/>
      <c r="AL157" s="47">
        <f>AL158*AL159/1000</f>
        <v>8.4745762711864412</v>
      </c>
      <c r="AM157" s="47">
        <f>AK157+AL157</f>
        <v>8.4745762711864412</v>
      </c>
      <c r="AN157" s="47">
        <f t="shared" ref="AN157:AP158" si="481">AE157+AH157+AK157</f>
        <v>0</v>
      </c>
      <c r="AO157" s="47">
        <f t="shared" si="481"/>
        <v>25.423728813559322</v>
      </c>
      <c r="AP157" s="47">
        <f t="shared" si="481"/>
        <v>25.423728813559322</v>
      </c>
      <c r="AQ157" s="47">
        <f t="shared" ref="AQ157:AS158" si="482">AB157+AN157</f>
        <v>0</v>
      </c>
      <c r="AR157" s="47">
        <f t="shared" si="482"/>
        <v>59.322033898305087</v>
      </c>
      <c r="AS157" s="47">
        <f t="shared" si="482"/>
        <v>59.322033898305087</v>
      </c>
      <c r="AT157" s="47"/>
      <c r="AU157" s="47">
        <f>AU158*AU159/1000</f>
        <v>8.4745762711864412</v>
      </c>
      <c r="AV157" s="47">
        <f>AT157+AU157</f>
        <v>8.4745762711864412</v>
      </c>
      <c r="AW157" s="47"/>
      <c r="AX157" s="47">
        <f>AX158*AX159/1000</f>
        <v>4.2372881355932206</v>
      </c>
      <c r="AY157" s="47">
        <f>AW157+AX157</f>
        <v>4.2372881355932206</v>
      </c>
      <c r="AZ157" s="47"/>
      <c r="BA157" s="47">
        <f>BA158*BA159/1000</f>
        <v>8.4745762711864412</v>
      </c>
      <c r="BB157" s="47">
        <f>AZ157+BA157</f>
        <v>8.4745762711864412</v>
      </c>
      <c r="BC157" s="47">
        <f t="shared" ref="BC157:BE158" si="483">AT157+AW157+AZ157</f>
        <v>0</v>
      </c>
      <c r="BD157" s="47">
        <f t="shared" si="483"/>
        <v>21.186440677966104</v>
      </c>
      <c r="BE157" s="47">
        <f t="shared" si="483"/>
        <v>21.186440677966104</v>
      </c>
      <c r="BF157" s="47">
        <f t="shared" ref="BF157:BH158" si="484">AN157+BC157</f>
        <v>0</v>
      </c>
      <c r="BG157" s="47">
        <f t="shared" si="484"/>
        <v>46.610169491525426</v>
      </c>
      <c r="BH157" s="47">
        <f t="shared" si="484"/>
        <v>46.610169491525426</v>
      </c>
      <c r="BI157" s="47">
        <f t="shared" ref="BI157:BK158" si="485">AQ157+BC157</f>
        <v>0</v>
      </c>
      <c r="BJ157" s="47">
        <f t="shared" si="485"/>
        <v>80.508474576271198</v>
      </c>
      <c r="BK157" s="47">
        <f t="shared" si="485"/>
        <v>80.508474576271198</v>
      </c>
      <c r="BL157" s="47"/>
      <c r="BM157" s="47">
        <f>BM158*BM159/1000</f>
        <v>0</v>
      </c>
      <c r="BN157" s="47">
        <f>BL157+BM157</f>
        <v>0</v>
      </c>
      <c r="BO157" s="41">
        <f t="shared" si="455"/>
        <v>-8.4745762711864412</v>
      </c>
      <c r="BP157" s="47">
        <f t="shared" si="406"/>
        <v>-200</v>
      </c>
      <c r="BQ157" s="48"/>
    </row>
    <row r="158" spans="1:69" s="43" customFormat="1" ht="12.75" hidden="1" outlineLevel="4" x14ac:dyDescent="0.2">
      <c r="A158" s="50"/>
      <c r="B158" s="51" t="s">
        <v>51</v>
      </c>
      <c r="C158" s="52" t="s">
        <v>83</v>
      </c>
      <c r="D158" s="53"/>
      <c r="E158" s="53">
        <f>'[3]Калькуляции СЖБ'!C554</f>
        <v>1</v>
      </c>
      <c r="F158" s="53">
        <f>D158+E158</f>
        <v>1</v>
      </c>
      <c r="G158" s="53"/>
      <c r="H158" s="53">
        <f>'[3]Калькуляции СЖБ'!F554</f>
        <v>1</v>
      </c>
      <c r="I158" s="53">
        <f>G158+H158</f>
        <v>1</v>
      </c>
      <c r="J158" s="53"/>
      <c r="K158" s="53">
        <f>'[3]Калькуляции СЖБ'!I554</f>
        <v>1</v>
      </c>
      <c r="L158" s="53">
        <f>J158+K158</f>
        <v>1</v>
      </c>
      <c r="M158" s="53">
        <f t="shared" si="478"/>
        <v>0</v>
      </c>
      <c r="N158" s="53">
        <f t="shared" si="478"/>
        <v>3</v>
      </c>
      <c r="O158" s="53">
        <f t="shared" si="478"/>
        <v>3</v>
      </c>
      <c r="P158" s="53"/>
      <c r="Q158" s="53">
        <f>'[3]Калькуляции СЖБ'!O554</f>
        <v>2</v>
      </c>
      <c r="R158" s="53">
        <f>P158+Q158</f>
        <v>2</v>
      </c>
      <c r="S158" s="53"/>
      <c r="T158" s="53">
        <f>'[3]Калькуляции СЖБ'!R554</f>
        <v>1</v>
      </c>
      <c r="U158" s="53">
        <f>S158+T158</f>
        <v>1</v>
      </c>
      <c r="V158" s="53"/>
      <c r="W158" s="53">
        <f>'[3]Калькуляции СЖБ'!U554</f>
        <v>2</v>
      </c>
      <c r="X158" s="53">
        <f>V158+W158</f>
        <v>2</v>
      </c>
      <c r="Y158" s="53">
        <f t="shared" si="479"/>
        <v>0</v>
      </c>
      <c r="Z158" s="53">
        <f t="shared" si="479"/>
        <v>5</v>
      </c>
      <c r="AA158" s="53">
        <f t="shared" si="479"/>
        <v>5</v>
      </c>
      <c r="AB158" s="53">
        <f t="shared" si="480"/>
        <v>0</v>
      </c>
      <c r="AC158" s="53">
        <f t="shared" si="480"/>
        <v>8</v>
      </c>
      <c r="AD158" s="53">
        <f t="shared" si="480"/>
        <v>8</v>
      </c>
      <c r="AE158" s="53"/>
      <c r="AF158" s="53">
        <f>'[3]Калькуляции СЖБ'!AD554</f>
        <v>2</v>
      </c>
      <c r="AG158" s="53">
        <f>AE158+AF158</f>
        <v>2</v>
      </c>
      <c r="AH158" s="53"/>
      <c r="AI158" s="53">
        <f>'[3]Калькуляции СЖБ'!AG554</f>
        <v>2</v>
      </c>
      <c r="AJ158" s="53">
        <f>AH158+AI158</f>
        <v>2</v>
      </c>
      <c r="AK158" s="53"/>
      <c r="AL158" s="53">
        <f>'[3]Калькуляции СЖБ'!AJ554</f>
        <v>2</v>
      </c>
      <c r="AM158" s="53">
        <f>AK158+AL158</f>
        <v>2</v>
      </c>
      <c r="AN158" s="53">
        <f t="shared" si="481"/>
        <v>0</v>
      </c>
      <c r="AO158" s="53">
        <f t="shared" si="481"/>
        <v>6</v>
      </c>
      <c r="AP158" s="53">
        <f t="shared" si="481"/>
        <v>6</v>
      </c>
      <c r="AQ158" s="53">
        <f t="shared" si="482"/>
        <v>0</v>
      </c>
      <c r="AR158" s="53">
        <f t="shared" si="482"/>
        <v>14</v>
      </c>
      <c r="AS158" s="53">
        <f t="shared" si="482"/>
        <v>14</v>
      </c>
      <c r="AT158" s="53"/>
      <c r="AU158" s="53">
        <f>'[3]Калькуляции СЖБ'!AS554</f>
        <v>2</v>
      </c>
      <c r="AV158" s="53">
        <f>AT158+AU158</f>
        <v>2</v>
      </c>
      <c r="AW158" s="53"/>
      <c r="AX158" s="53">
        <f>'[3]Калькуляции СЖБ'!AV554</f>
        <v>1</v>
      </c>
      <c r="AY158" s="53">
        <f>AW158+AX158</f>
        <v>1</v>
      </c>
      <c r="AZ158" s="53"/>
      <c r="BA158" s="53">
        <f>'[3]Калькуляции СЖБ'!AY554</f>
        <v>2</v>
      </c>
      <c r="BB158" s="53">
        <f>AZ158+BA158</f>
        <v>2</v>
      </c>
      <c r="BC158" s="53">
        <f t="shared" si="483"/>
        <v>0</v>
      </c>
      <c r="BD158" s="53">
        <f t="shared" si="483"/>
        <v>5</v>
      </c>
      <c r="BE158" s="53">
        <f t="shared" si="483"/>
        <v>5</v>
      </c>
      <c r="BF158" s="53">
        <f t="shared" si="484"/>
        <v>0</v>
      </c>
      <c r="BG158" s="53">
        <f t="shared" si="484"/>
        <v>11</v>
      </c>
      <c r="BH158" s="53">
        <f t="shared" si="484"/>
        <v>11</v>
      </c>
      <c r="BI158" s="53">
        <f t="shared" si="485"/>
        <v>0</v>
      </c>
      <c r="BJ158" s="53">
        <f t="shared" si="485"/>
        <v>19</v>
      </c>
      <c r="BK158" s="53">
        <f t="shared" si="485"/>
        <v>19</v>
      </c>
      <c r="BL158" s="53"/>
      <c r="BM158" s="53"/>
      <c r="BN158" s="53">
        <f>BL158+BM158</f>
        <v>0</v>
      </c>
      <c r="BO158" s="41">
        <f t="shared" si="455"/>
        <v>-2</v>
      </c>
      <c r="BP158" s="53">
        <f t="shared" si="406"/>
        <v>-200</v>
      </c>
      <c r="BQ158" s="54"/>
    </row>
    <row r="159" spans="1:69" s="43" customFormat="1" ht="12.75" hidden="1" outlineLevel="4" x14ac:dyDescent="0.2">
      <c r="A159" s="50"/>
      <c r="B159" s="55" t="s">
        <v>53</v>
      </c>
      <c r="C159" s="56" t="s">
        <v>84</v>
      </c>
      <c r="D159" s="53"/>
      <c r="E159" s="53">
        <f>[3]ЦЕНЫ!E275</f>
        <v>4237.2881355932204</v>
      </c>
      <c r="F159" s="53">
        <f>IF(F158=0,,F157/F158*1000)</f>
        <v>4237.2881355932204</v>
      </c>
      <c r="G159" s="53"/>
      <c r="H159" s="53">
        <f>[3]ЦЕНЫ!F275</f>
        <v>4237.2881355932204</v>
      </c>
      <c r="I159" s="53">
        <f>IF(I158=0,,I157/I158*1000)</f>
        <v>4237.2881355932204</v>
      </c>
      <c r="J159" s="53"/>
      <c r="K159" s="53">
        <f>[3]ЦЕНЫ!G275</f>
        <v>4237.2881355932204</v>
      </c>
      <c r="L159" s="53">
        <f>IF(L158=0,,L157/L158*1000)</f>
        <v>4237.2881355932204</v>
      </c>
      <c r="M159" s="53">
        <f>IF(M158=0,,M157/M158*1000)</f>
        <v>0</v>
      </c>
      <c r="N159" s="53">
        <f>IF(N158=0,,N157/N158*1000)</f>
        <v>4237.2881355932204</v>
      </c>
      <c r="O159" s="53">
        <f>IF(O158=0,,O157/O158*1000)</f>
        <v>4237.2881355932204</v>
      </c>
      <c r="P159" s="53"/>
      <c r="Q159" s="53">
        <f>[3]ЦЕНЫ!H275</f>
        <v>4237.2881355932204</v>
      </c>
      <c r="R159" s="53">
        <f>IF(R158=0,,R157/R158*1000)</f>
        <v>4237.2881355932204</v>
      </c>
      <c r="S159" s="53"/>
      <c r="T159" s="53">
        <f>[3]ЦЕНЫ!I275</f>
        <v>4237.2881355932204</v>
      </c>
      <c r="U159" s="53">
        <f>IF(U158=0,,U157/U158*1000)</f>
        <v>4237.2881355932204</v>
      </c>
      <c r="V159" s="53"/>
      <c r="W159" s="53">
        <f>[3]ЦЕНЫ!J275</f>
        <v>4237.2881355932204</v>
      </c>
      <c r="X159" s="53">
        <f>IF(X158=0,,X157/X158*1000)</f>
        <v>4237.2881355932204</v>
      </c>
      <c r="Y159" s="53">
        <f t="shared" ref="Y159:AD159" si="486">IF(Y158=0,,Y157/Y158*1000)</f>
        <v>0</v>
      </c>
      <c r="Z159" s="53">
        <f t="shared" si="486"/>
        <v>4237.2881355932204</v>
      </c>
      <c r="AA159" s="53">
        <f t="shared" si="486"/>
        <v>4237.2881355932204</v>
      </c>
      <c r="AB159" s="53">
        <f t="shared" si="486"/>
        <v>0</v>
      </c>
      <c r="AC159" s="53">
        <f t="shared" si="486"/>
        <v>4237.2881355932204</v>
      </c>
      <c r="AD159" s="53">
        <f t="shared" si="486"/>
        <v>4237.2881355932204</v>
      </c>
      <c r="AE159" s="53"/>
      <c r="AF159" s="53">
        <f>[3]ЦЕНЫ!K275</f>
        <v>4237.2881355932204</v>
      </c>
      <c r="AG159" s="53">
        <f>IF(AG158=0,,AG157/AG158*1000)</f>
        <v>4237.2881355932204</v>
      </c>
      <c r="AH159" s="53"/>
      <c r="AI159" s="53">
        <f>[3]ЦЕНЫ!L275</f>
        <v>4237.2881355932204</v>
      </c>
      <c r="AJ159" s="53">
        <f>IF(AJ158=0,,AJ157/AJ158*1000)</f>
        <v>4237.2881355932204</v>
      </c>
      <c r="AK159" s="53"/>
      <c r="AL159" s="53">
        <f>[3]ЦЕНЫ!M275</f>
        <v>4237.2881355932204</v>
      </c>
      <c r="AM159" s="53">
        <f>IF(AM158=0,,AM157/AM158*1000)</f>
        <v>4237.2881355932204</v>
      </c>
      <c r="AN159" s="53">
        <f t="shared" ref="AN159:AS159" si="487">IF(AN158=0,,AN157/AN158*1000)</f>
        <v>0</v>
      </c>
      <c r="AO159" s="53">
        <f t="shared" si="487"/>
        <v>4237.2881355932204</v>
      </c>
      <c r="AP159" s="53">
        <f t="shared" si="487"/>
        <v>4237.2881355932204</v>
      </c>
      <c r="AQ159" s="53">
        <f t="shared" si="487"/>
        <v>0</v>
      </c>
      <c r="AR159" s="53">
        <f t="shared" si="487"/>
        <v>4237.2881355932204</v>
      </c>
      <c r="AS159" s="53">
        <f t="shared" si="487"/>
        <v>4237.2881355932204</v>
      </c>
      <c r="AT159" s="53"/>
      <c r="AU159" s="53">
        <f>[3]ЦЕНЫ!N275</f>
        <v>4237.2881355932204</v>
      </c>
      <c r="AV159" s="53">
        <f>IF(AV158=0,,AV157/AV158*1000)</f>
        <v>4237.2881355932204</v>
      </c>
      <c r="AW159" s="53"/>
      <c r="AX159" s="53">
        <f>[3]ЦЕНЫ!O275</f>
        <v>4237.2881355932204</v>
      </c>
      <c r="AY159" s="53">
        <f>IF(AY158=0,,AY157/AY158*1000)</f>
        <v>4237.2881355932204</v>
      </c>
      <c r="AZ159" s="53"/>
      <c r="BA159" s="53">
        <f>[3]ЦЕНЫ!P275</f>
        <v>4237.2881355932204</v>
      </c>
      <c r="BB159" s="53">
        <f>IF(BB158=0,,BB157/BB158*1000)</f>
        <v>4237.2881355932204</v>
      </c>
      <c r="BC159" s="53">
        <f t="shared" ref="BC159:BK159" si="488">IF(BC158=0,,BC157/BC158*1000)</f>
        <v>0</v>
      </c>
      <c r="BD159" s="53">
        <f t="shared" si="488"/>
        <v>4237.2881355932204</v>
      </c>
      <c r="BE159" s="53">
        <f t="shared" si="488"/>
        <v>4237.2881355932204</v>
      </c>
      <c r="BF159" s="53">
        <f t="shared" si="488"/>
        <v>0</v>
      </c>
      <c r="BG159" s="53">
        <f t="shared" si="488"/>
        <v>4237.2881355932204</v>
      </c>
      <c r="BH159" s="53">
        <f t="shared" si="488"/>
        <v>4237.2881355932204</v>
      </c>
      <c r="BI159" s="53">
        <f t="shared" si="488"/>
        <v>0</v>
      </c>
      <c r="BJ159" s="53">
        <f t="shared" si="488"/>
        <v>4237.2881355932204</v>
      </c>
      <c r="BK159" s="53">
        <f t="shared" si="488"/>
        <v>4237.2881355932204</v>
      </c>
      <c r="BL159" s="53"/>
      <c r="BM159" s="53"/>
      <c r="BN159" s="53">
        <f>IF(BN158=0,,BN157/BN158*1000)</f>
        <v>0</v>
      </c>
      <c r="BO159" s="41">
        <f t="shared" si="455"/>
        <v>-4237.2881355932204</v>
      </c>
      <c r="BP159" s="53">
        <f t="shared" si="406"/>
        <v>-99.999999999999986</v>
      </c>
      <c r="BQ159" s="54"/>
    </row>
    <row r="160" spans="1:69" s="49" customFormat="1" ht="12.75" hidden="1" outlineLevel="3" x14ac:dyDescent="0.2">
      <c r="A160" s="44"/>
      <c r="B160" s="59" t="s">
        <v>125</v>
      </c>
      <c r="C160" s="46" t="s">
        <v>44</v>
      </c>
      <c r="D160" s="47"/>
      <c r="E160" s="47">
        <f>E161*E162/1000</f>
        <v>4.2372881355932206</v>
      </c>
      <c r="F160" s="47">
        <f>D160+E160</f>
        <v>4.2372881355932206</v>
      </c>
      <c r="G160" s="47"/>
      <c r="H160" s="47">
        <f>H161*H162/1000</f>
        <v>4.2372881355932206</v>
      </c>
      <c r="I160" s="47">
        <f>G160+H160</f>
        <v>4.2372881355932206</v>
      </c>
      <c r="J160" s="47"/>
      <c r="K160" s="47">
        <f>K161*K162/1000</f>
        <v>4.2372881355932206</v>
      </c>
      <c r="L160" s="47">
        <f>J160+K160</f>
        <v>4.2372881355932206</v>
      </c>
      <c r="M160" s="47">
        <f t="shared" ref="M160:O161" si="489">D160+G160+J160</f>
        <v>0</v>
      </c>
      <c r="N160" s="47">
        <f t="shared" si="489"/>
        <v>12.711864406779661</v>
      </c>
      <c r="O160" s="47">
        <f t="shared" si="489"/>
        <v>12.711864406779661</v>
      </c>
      <c r="P160" s="47"/>
      <c r="Q160" s="47">
        <f>Q161*Q162/1000</f>
        <v>8.4745762711864412</v>
      </c>
      <c r="R160" s="47">
        <f>P160+Q160</f>
        <v>8.4745762711864412</v>
      </c>
      <c r="S160" s="47"/>
      <c r="T160" s="47">
        <f>T161*T162/1000</f>
        <v>4.2372881355932206</v>
      </c>
      <c r="U160" s="47">
        <f>S160+T160</f>
        <v>4.2372881355932206</v>
      </c>
      <c r="V160" s="47"/>
      <c r="W160" s="47">
        <f>W161*W162/1000</f>
        <v>4.2372881355932206</v>
      </c>
      <c r="X160" s="47">
        <f>V160+W160</f>
        <v>4.2372881355932206</v>
      </c>
      <c r="Y160" s="47">
        <f t="shared" ref="Y160:AA161" si="490">P160+S160+V160</f>
        <v>0</v>
      </c>
      <c r="Z160" s="47">
        <f t="shared" si="490"/>
        <v>16.949152542372882</v>
      </c>
      <c r="AA160" s="47">
        <f t="shared" si="490"/>
        <v>16.949152542372882</v>
      </c>
      <c r="AB160" s="47">
        <f t="shared" ref="AB160:AD161" si="491">M160+Y160</f>
        <v>0</v>
      </c>
      <c r="AC160" s="47">
        <f t="shared" si="491"/>
        <v>29.661016949152543</v>
      </c>
      <c r="AD160" s="47">
        <f t="shared" si="491"/>
        <v>29.661016949152543</v>
      </c>
      <c r="AE160" s="47"/>
      <c r="AF160" s="47">
        <f>AF161*AF162/1000</f>
        <v>8.4745762711864412</v>
      </c>
      <c r="AG160" s="47">
        <f>AE160+AF160</f>
        <v>8.4745762711864412</v>
      </c>
      <c r="AH160" s="47"/>
      <c r="AI160" s="47">
        <f>AI161*AI162/1000</f>
        <v>8.4745762711864412</v>
      </c>
      <c r="AJ160" s="47">
        <f>AH160+AI160</f>
        <v>8.4745762711864412</v>
      </c>
      <c r="AK160" s="47"/>
      <c r="AL160" s="47">
        <f>AL161*AL162/1000</f>
        <v>8.4745762711864412</v>
      </c>
      <c r="AM160" s="47">
        <f>AK160+AL160</f>
        <v>8.4745762711864412</v>
      </c>
      <c r="AN160" s="47">
        <f t="shared" ref="AN160:AP161" si="492">AE160+AH160+AK160</f>
        <v>0</v>
      </c>
      <c r="AO160" s="47">
        <f t="shared" si="492"/>
        <v>25.423728813559322</v>
      </c>
      <c r="AP160" s="47">
        <f t="shared" si="492"/>
        <v>25.423728813559322</v>
      </c>
      <c r="AQ160" s="47">
        <f t="shared" ref="AQ160:AS161" si="493">AB160+AN160</f>
        <v>0</v>
      </c>
      <c r="AR160" s="47">
        <f t="shared" si="493"/>
        <v>55.084745762711862</v>
      </c>
      <c r="AS160" s="47">
        <f t="shared" si="493"/>
        <v>55.084745762711862</v>
      </c>
      <c r="AT160" s="47"/>
      <c r="AU160" s="47">
        <f>AU161*AU162/1000</f>
        <v>8.4745762711864412</v>
      </c>
      <c r="AV160" s="47">
        <f>AT160+AU160</f>
        <v>8.4745762711864412</v>
      </c>
      <c r="AW160" s="47"/>
      <c r="AX160" s="47">
        <f>AX161*AX162/1000</f>
        <v>4.2372881355932206</v>
      </c>
      <c r="AY160" s="47">
        <f>AW160+AX160</f>
        <v>4.2372881355932206</v>
      </c>
      <c r="AZ160" s="47"/>
      <c r="BA160" s="47">
        <f>BA161*BA162/1000</f>
        <v>4.2372881355932206</v>
      </c>
      <c r="BB160" s="47">
        <f>AZ160+BA160</f>
        <v>4.2372881355932206</v>
      </c>
      <c r="BC160" s="47">
        <f t="shared" ref="BC160:BE161" si="494">AT160+AW160+AZ160</f>
        <v>0</v>
      </c>
      <c r="BD160" s="47">
        <f t="shared" si="494"/>
        <v>16.949152542372882</v>
      </c>
      <c r="BE160" s="47">
        <f t="shared" si="494"/>
        <v>16.949152542372882</v>
      </c>
      <c r="BF160" s="47">
        <f t="shared" ref="BF160:BH161" si="495">AN160+BC160</f>
        <v>0</v>
      </c>
      <c r="BG160" s="47">
        <f t="shared" si="495"/>
        <v>42.372881355932208</v>
      </c>
      <c r="BH160" s="47">
        <f t="shared" si="495"/>
        <v>42.372881355932208</v>
      </c>
      <c r="BI160" s="47">
        <f t="shared" ref="BI160:BK161" si="496">AQ160+BC160</f>
        <v>0</v>
      </c>
      <c r="BJ160" s="47">
        <f t="shared" si="496"/>
        <v>72.033898305084747</v>
      </c>
      <c r="BK160" s="47">
        <f t="shared" si="496"/>
        <v>72.033898305084747</v>
      </c>
      <c r="BL160" s="47"/>
      <c r="BM160" s="47">
        <f>BM161*BM162/1000</f>
        <v>0</v>
      </c>
      <c r="BN160" s="47">
        <f>BL160+BM160</f>
        <v>0</v>
      </c>
      <c r="BO160" s="41">
        <f t="shared" si="455"/>
        <v>-8.4745762711864412</v>
      </c>
      <c r="BP160" s="47">
        <f t="shared" si="406"/>
        <v>-200</v>
      </c>
      <c r="BQ160" s="48"/>
    </row>
    <row r="161" spans="1:69" s="43" customFormat="1" ht="12.75" hidden="1" outlineLevel="4" x14ac:dyDescent="0.2">
      <c r="A161" s="50"/>
      <c r="B161" s="51" t="s">
        <v>51</v>
      </c>
      <c r="C161" s="52" t="s">
        <v>83</v>
      </c>
      <c r="D161" s="53"/>
      <c r="E161" s="53">
        <f>'[3]Калькуляции СЖБ'!C557</f>
        <v>1</v>
      </c>
      <c r="F161" s="53">
        <f>D161+E161</f>
        <v>1</v>
      </c>
      <c r="G161" s="53"/>
      <c r="H161" s="53">
        <f>'[3]Калькуляции СЖБ'!F557</f>
        <v>1</v>
      </c>
      <c r="I161" s="53">
        <f>G161+H161</f>
        <v>1</v>
      </c>
      <c r="J161" s="53"/>
      <c r="K161" s="53">
        <f>'[3]Калькуляции СЖБ'!I557</f>
        <v>1</v>
      </c>
      <c r="L161" s="53">
        <f>J161+K161</f>
        <v>1</v>
      </c>
      <c r="M161" s="53">
        <f t="shared" si="489"/>
        <v>0</v>
      </c>
      <c r="N161" s="53">
        <f t="shared" si="489"/>
        <v>3</v>
      </c>
      <c r="O161" s="53">
        <f t="shared" si="489"/>
        <v>3</v>
      </c>
      <c r="P161" s="53"/>
      <c r="Q161" s="53">
        <f>'[3]Калькуляции СЖБ'!O557</f>
        <v>2</v>
      </c>
      <c r="R161" s="53">
        <f>P161+Q161</f>
        <v>2</v>
      </c>
      <c r="S161" s="53"/>
      <c r="T161" s="53">
        <f>'[3]Калькуляции СЖБ'!R557</f>
        <v>1</v>
      </c>
      <c r="U161" s="53">
        <f>S161+T161</f>
        <v>1</v>
      </c>
      <c r="V161" s="53"/>
      <c r="W161" s="53">
        <f>'[3]Калькуляции СЖБ'!U557</f>
        <v>1</v>
      </c>
      <c r="X161" s="53">
        <f>V161+W161</f>
        <v>1</v>
      </c>
      <c r="Y161" s="53">
        <f t="shared" si="490"/>
        <v>0</v>
      </c>
      <c r="Z161" s="53">
        <f t="shared" si="490"/>
        <v>4</v>
      </c>
      <c r="AA161" s="53">
        <f t="shared" si="490"/>
        <v>4</v>
      </c>
      <c r="AB161" s="53">
        <f t="shared" si="491"/>
        <v>0</v>
      </c>
      <c r="AC161" s="53">
        <f t="shared" si="491"/>
        <v>7</v>
      </c>
      <c r="AD161" s="53">
        <f t="shared" si="491"/>
        <v>7</v>
      </c>
      <c r="AE161" s="53"/>
      <c r="AF161" s="53">
        <f>'[3]Калькуляции СЖБ'!AD557</f>
        <v>2</v>
      </c>
      <c r="AG161" s="53">
        <f>AE161+AF161</f>
        <v>2</v>
      </c>
      <c r="AH161" s="53"/>
      <c r="AI161" s="53">
        <f>'[3]Калькуляции СЖБ'!AG557</f>
        <v>2</v>
      </c>
      <c r="AJ161" s="53">
        <f>AH161+AI161</f>
        <v>2</v>
      </c>
      <c r="AK161" s="53"/>
      <c r="AL161" s="53">
        <f>'[3]Калькуляции СЖБ'!AJ557</f>
        <v>2</v>
      </c>
      <c r="AM161" s="53">
        <f>AK161+AL161</f>
        <v>2</v>
      </c>
      <c r="AN161" s="53">
        <f t="shared" si="492"/>
        <v>0</v>
      </c>
      <c r="AO161" s="53">
        <f t="shared" si="492"/>
        <v>6</v>
      </c>
      <c r="AP161" s="53">
        <f t="shared" si="492"/>
        <v>6</v>
      </c>
      <c r="AQ161" s="53">
        <f t="shared" si="493"/>
        <v>0</v>
      </c>
      <c r="AR161" s="53">
        <f t="shared" si="493"/>
        <v>13</v>
      </c>
      <c r="AS161" s="53">
        <f t="shared" si="493"/>
        <v>13</v>
      </c>
      <c r="AT161" s="53"/>
      <c r="AU161" s="53">
        <f>'[3]Калькуляции СЖБ'!AS557</f>
        <v>2</v>
      </c>
      <c r="AV161" s="53">
        <f>AT161+AU161</f>
        <v>2</v>
      </c>
      <c r="AW161" s="53"/>
      <c r="AX161" s="53">
        <f>'[3]Калькуляции СЖБ'!AV557</f>
        <v>1</v>
      </c>
      <c r="AY161" s="53">
        <f>AW161+AX161</f>
        <v>1</v>
      </c>
      <c r="AZ161" s="53"/>
      <c r="BA161" s="53">
        <f>'[3]Калькуляции СЖБ'!AY557</f>
        <v>1</v>
      </c>
      <c r="BB161" s="53">
        <f>AZ161+BA161</f>
        <v>1</v>
      </c>
      <c r="BC161" s="53">
        <f t="shared" si="494"/>
        <v>0</v>
      </c>
      <c r="BD161" s="53">
        <f t="shared" si="494"/>
        <v>4</v>
      </c>
      <c r="BE161" s="53">
        <f t="shared" si="494"/>
        <v>4</v>
      </c>
      <c r="BF161" s="53">
        <f t="shared" si="495"/>
        <v>0</v>
      </c>
      <c r="BG161" s="53">
        <f t="shared" si="495"/>
        <v>10</v>
      </c>
      <c r="BH161" s="53">
        <f t="shared" si="495"/>
        <v>10</v>
      </c>
      <c r="BI161" s="53">
        <f t="shared" si="496"/>
        <v>0</v>
      </c>
      <c r="BJ161" s="53">
        <f t="shared" si="496"/>
        <v>17</v>
      </c>
      <c r="BK161" s="53">
        <f t="shared" si="496"/>
        <v>17</v>
      </c>
      <c r="BL161" s="53"/>
      <c r="BM161" s="53"/>
      <c r="BN161" s="53">
        <f>BL161+BM161</f>
        <v>0</v>
      </c>
      <c r="BO161" s="41">
        <f t="shared" si="455"/>
        <v>-2</v>
      </c>
      <c r="BP161" s="53">
        <f t="shared" si="406"/>
        <v>-200</v>
      </c>
      <c r="BQ161" s="54"/>
    </row>
    <row r="162" spans="1:69" s="43" customFormat="1" ht="12.75" hidden="1" outlineLevel="4" x14ac:dyDescent="0.2">
      <c r="A162" s="50"/>
      <c r="B162" s="55" t="s">
        <v>53</v>
      </c>
      <c r="C162" s="56" t="s">
        <v>84</v>
      </c>
      <c r="D162" s="53"/>
      <c r="E162" s="53">
        <f>[3]ЦЕНЫ!E274</f>
        <v>4237.2881355932204</v>
      </c>
      <c r="F162" s="53">
        <f>IF(F161=0,,F160/F161*1000)</f>
        <v>4237.2881355932204</v>
      </c>
      <c r="G162" s="53"/>
      <c r="H162" s="53">
        <f>[3]ЦЕНЫ!F274</f>
        <v>4237.2881355932204</v>
      </c>
      <c r="I162" s="53">
        <f>IF(I161=0,,I160/I161*1000)</f>
        <v>4237.2881355932204</v>
      </c>
      <c r="J162" s="53"/>
      <c r="K162" s="53">
        <f>[3]ЦЕНЫ!G274</f>
        <v>4237.2881355932204</v>
      </c>
      <c r="L162" s="53">
        <f>IF(L161=0,,L160/L161*1000)</f>
        <v>4237.2881355932204</v>
      </c>
      <c r="M162" s="53">
        <f>IF(M161=0,,M160/M161*1000)</f>
        <v>0</v>
      </c>
      <c r="N162" s="53">
        <f>IF(N161=0,,N160/N161*1000)</f>
        <v>4237.2881355932204</v>
      </c>
      <c r="O162" s="53">
        <f>IF(O161=0,,O160/O161*1000)</f>
        <v>4237.2881355932204</v>
      </c>
      <c r="P162" s="53"/>
      <c r="Q162" s="53">
        <f>[3]ЦЕНЫ!H274</f>
        <v>4237.2881355932204</v>
      </c>
      <c r="R162" s="53">
        <f>IF(R161=0,,R160/R161*1000)</f>
        <v>4237.2881355932204</v>
      </c>
      <c r="S162" s="53"/>
      <c r="T162" s="53">
        <f>[3]ЦЕНЫ!I274</f>
        <v>4237.2881355932204</v>
      </c>
      <c r="U162" s="53">
        <f>IF(U161=0,,U160/U161*1000)</f>
        <v>4237.2881355932204</v>
      </c>
      <c r="V162" s="53"/>
      <c r="W162" s="53">
        <f>[3]ЦЕНЫ!J274</f>
        <v>4237.2881355932204</v>
      </c>
      <c r="X162" s="53">
        <f>IF(X161=0,,X160/X161*1000)</f>
        <v>4237.2881355932204</v>
      </c>
      <c r="Y162" s="53">
        <f t="shared" ref="Y162:AD162" si="497">IF(Y161=0,,Y160/Y161*1000)</f>
        <v>0</v>
      </c>
      <c r="Z162" s="53">
        <f t="shared" si="497"/>
        <v>4237.2881355932204</v>
      </c>
      <c r="AA162" s="53">
        <f t="shared" si="497"/>
        <v>4237.2881355932204</v>
      </c>
      <c r="AB162" s="53">
        <f t="shared" si="497"/>
        <v>0</v>
      </c>
      <c r="AC162" s="53">
        <f t="shared" si="497"/>
        <v>4237.2881355932204</v>
      </c>
      <c r="AD162" s="53">
        <f t="shared" si="497"/>
        <v>4237.2881355932204</v>
      </c>
      <c r="AE162" s="53"/>
      <c r="AF162" s="53">
        <f>[3]ЦЕНЫ!K274</f>
        <v>4237.2881355932204</v>
      </c>
      <c r="AG162" s="53">
        <f>IF(AG161=0,,AG160/AG161*1000)</f>
        <v>4237.2881355932204</v>
      </c>
      <c r="AH162" s="53"/>
      <c r="AI162" s="53">
        <f>[3]ЦЕНЫ!L274</f>
        <v>4237.2881355932204</v>
      </c>
      <c r="AJ162" s="53">
        <f>IF(AJ161=0,,AJ160/AJ161*1000)</f>
        <v>4237.2881355932204</v>
      </c>
      <c r="AK162" s="53"/>
      <c r="AL162" s="53">
        <f>[3]ЦЕНЫ!M274</f>
        <v>4237.2881355932204</v>
      </c>
      <c r="AM162" s="53">
        <f>IF(AM161=0,,AM160/AM161*1000)</f>
        <v>4237.2881355932204</v>
      </c>
      <c r="AN162" s="53">
        <f t="shared" ref="AN162:AS162" si="498">IF(AN161=0,,AN160/AN161*1000)</f>
        <v>0</v>
      </c>
      <c r="AO162" s="53">
        <f t="shared" si="498"/>
        <v>4237.2881355932204</v>
      </c>
      <c r="AP162" s="53">
        <f t="shared" si="498"/>
        <v>4237.2881355932204</v>
      </c>
      <c r="AQ162" s="53">
        <f t="shared" si="498"/>
        <v>0</v>
      </c>
      <c r="AR162" s="53">
        <f t="shared" si="498"/>
        <v>4237.2881355932195</v>
      </c>
      <c r="AS162" s="53">
        <f t="shared" si="498"/>
        <v>4237.2881355932195</v>
      </c>
      <c r="AT162" s="53"/>
      <c r="AU162" s="53">
        <f>[3]ЦЕНЫ!N274</f>
        <v>4237.2881355932204</v>
      </c>
      <c r="AV162" s="53">
        <f>IF(AV161=0,,AV160/AV161*1000)</f>
        <v>4237.2881355932204</v>
      </c>
      <c r="AW162" s="53"/>
      <c r="AX162" s="53">
        <f>[3]ЦЕНЫ!O274</f>
        <v>4237.2881355932204</v>
      </c>
      <c r="AY162" s="53">
        <f>IF(AY161=0,,AY160/AY161*1000)</f>
        <v>4237.2881355932204</v>
      </c>
      <c r="AZ162" s="53"/>
      <c r="BA162" s="53">
        <f>[3]ЦЕНЫ!P274</f>
        <v>4237.2881355932204</v>
      </c>
      <c r="BB162" s="53">
        <f>IF(BB161=0,,BB160/BB161*1000)</f>
        <v>4237.2881355932204</v>
      </c>
      <c r="BC162" s="53">
        <f t="shared" ref="BC162:BK162" si="499">IF(BC161=0,,BC160/BC161*1000)</f>
        <v>0</v>
      </c>
      <c r="BD162" s="53">
        <f t="shared" si="499"/>
        <v>4237.2881355932204</v>
      </c>
      <c r="BE162" s="53">
        <f t="shared" si="499"/>
        <v>4237.2881355932204</v>
      </c>
      <c r="BF162" s="53">
        <f t="shared" si="499"/>
        <v>0</v>
      </c>
      <c r="BG162" s="53">
        <f t="shared" si="499"/>
        <v>4237.2881355932204</v>
      </c>
      <c r="BH162" s="53">
        <f t="shared" si="499"/>
        <v>4237.2881355932204</v>
      </c>
      <c r="BI162" s="53">
        <f t="shared" si="499"/>
        <v>0</v>
      </c>
      <c r="BJ162" s="53">
        <f t="shared" si="499"/>
        <v>4237.2881355932204</v>
      </c>
      <c r="BK162" s="53">
        <f t="shared" si="499"/>
        <v>4237.2881355932204</v>
      </c>
      <c r="BL162" s="53"/>
      <c r="BM162" s="53"/>
      <c r="BN162" s="53">
        <f>IF(BN161=0,,BN160/BN161*1000)</f>
        <v>0</v>
      </c>
      <c r="BO162" s="41">
        <f t="shared" si="455"/>
        <v>-4237.2881355932204</v>
      </c>
      <c r="BP162" s="53">
        <f t="shared" si="406"/>
        <v>-99.999999999999986</v>
      </c>
      <c r="BQ162" s="54"/>
    </row>
    <row r="163" spans="1:69" s="49" customFormat="1" ht="12.75" hidden="1" outlineLevel="3" x14ac:dyDescent="0.2">
      <c r="A163" s="44"/>
      <c r="B163" s="59" t="s">
        <v>126</v>
      </c>
      <c r="C163" s="46" t="s">
        <v>44</v>
      </c>
      <c r="D163" s="47">
        <f>D164*D165/1000</f>
        <v>15.410559430146757</v>
      </c>
      <c r="E163" s="47"/>
      <c r="F163" s="47">
        <f>D163+E163</f>
        <v>15.410559430146757</v>
      </c>
      <c r="G163" s="47">
        <f>G164*G165/1000</f>
        <v>15.949330979101854</v>
      </c>
      <c r="H163" s="47"/>
      <c r="I163" s="47">
        <f>G163+H163</f>
        <v>15.949330979101854</v>
      </c>
      <c r="J163" s="47">
        <f>J164*J165/1000</f>
        <v>24.355860272832409</v>
      </c>
      <c r="K163" s="47"/>
      <c r="L163" s="47">
        <f>J163+K163</f>
        <v>24.355860272832409</v>
      </c>
      <c r="M163" s="47">
        <f t="shared" ref="M163:O164" si="500">D163+G163+J163</f>
        <v>55.715750682081023</v>
      </c>
      <c r="N163" s="47">
        <f t="shared" si="500"/>
        <v>0</v>
      </c>
      <c r="O163" s="47">
        <f t="shared" si="500"/>
        <v>55.715750682081023</v>
      </c>
      <c r="P163" s="47">
        <f>P164*P165/1000</f>
        <v>23.278317174922226</v>
      </c>
      <c r="Q163" s="47"/>
      <c r="R163" s="47">
        <f>P163+Q163</f>
        <v>23.278317174922226</v>
      </c>
      <c r="S163" s="47">
        <f>S164*S165/1000</f>
        <v>15.949330979101854</v>
      </c>
      <c r="T163" s="47"/>
      <c r="U163" s="47">
        <f>S163+T163</f>
        <v>15.949330979101854</v>
      </c>
      <c r="V163" s="47">
        <f>V164*V165/1000</f>
        <v>24.355860272832409</v>
      </c>
      <c r="W163" s="47"/>
      <c r="X163" s="47">
        <f>V163+W163</f>
        <v>24.355860272832409</v>
      </c>
      <c r="Y163" s="47">
        <f t="shared" ref="Y163:AA164" si="501">P163+S163+V163</f>
        <v>63.58350842685649</v>
      </c>
      <c r="Z163" s="47">
        <f t="shared" si="501"/>
        <v>0</v>
      </c>
      <c r="AA163" s="47">
        <f t="shared" si="501"/>
        <v>63.58350842685649</v>
      </c>
      <c r="AB163" s="47">
        <f t="shared" ref="AB163:AD164" si="502">M163+Y163</f>
        <v>119.29925910893752</v>
      </c>
      <c r="AC163" s="47">
        <f t="shared" si="502"/>
        <v>0</v>
      </c>
      <c r="AD163" s="47">
        <f t="shared" si="502"/>
        <v>119.29925910893752</v>
      </c>
      <c r="AE163" s="47">
        <f>AE164*AE165/1000</f>
        <v>15.949330979101854</v>
      </c>
      <c r="AF163" s="47"/>
      <c r="AG163" s="47">
        <f>AE163+AF163</f>
        <v>15.949330979101854</v>
      </c>
      <c r="AH163" s="47">
        <f>AH164*AH165/1000</f>
        <v>28.66603266447315</v>
      </c>
      <c r="AI163" s="47"/>
      <c r="AJ163" s="47">
        <f>AH163+AI163</f>
        <v>28.66603266447315</v>
      </c>
      <c r="AK163" s="47">
        <f>AK164*AK165/1000</f>
        <v>39.712542548083661</v>
      </c>
      <c r="AL163" s="47"/>
      <c r="AM163" s="47">
        <f>AK163+AL163</f>
        <v>39.712542548083661</v>
      </c>
      <c r="AN163" s="47">
        <f t="shared" ref="AN163:AP164" si="503">AE163+AH163+AK163</f>
        <v>84.327906191658656</v>
      </c>
      <c r="AO163" s="47">
        <f t="shared" si="503"/>
        <v>0</v>
      </c>
      <c r="AP163" s="47">
        <f t="shared" si="503"/>
        <v>84.327906191658656</v>
      </c>
      <c r="AQ163" s="47">
        <f t="shared" ref="AQ163:AS164" si="504">AB163+AN163</f>
        <v>203.62716530059618</v>
      </c>
      <c r="AR163" s="47">
        <f t="shared" si="504"/>
        <v>0</v>
      </c>
      <c r="AS163" s="47">
        <f t="shared" si="504"/>
        <v>203.62716530059618</v>
      </c>
      <c r="AT163" s="47">
        <f>AT164*AT165/1000</f>
        <v>33.245590830591432</v>
      </c>
      <c r="AU163" s="47"/>
      <c r="AV163" s="47">
        <f>AT163+AU163</f>
        <v>33.245590830591432</v>
      </c>
      <c r="AW163" s="47">
        <f>AW164*AW165/1000</f>
        <v>32.168047732681252</v>
      </c>
      <c r="AX163" s="47"/>
      <c r="AY163" s="47">
        <f>AW163+AX163</f>
        <v>32.168047732681252</v>
      </c>
      <c r="AZ163" s="47">
        <f>AZ164*AZ165/1000</f>
        <v>29.20480421342824</v>
      </c>
      <c r="BA163" s="47"/>
      <c r="BB163" s="47">
        <f>AZ163+BA163</f>
        <v>29.20480421342824</v>
      </c>
      <c r="BC163" s="47">
        <f t="shared" ref="BC163:BE164" si="505">AT163+AW163+AZ163</f>
        <v>94.618442776700931</v>
      </c>
      <c r="BD163" s="47">
        <f t="shared" si="505"/>
        <v>0</v>
      </c>
      <c r="BE163" s="47">
        <f t="shared" si="505"/>
        <v>94.618442776700931</v>
      </c>
      <c r="BF163" s="47">
        <f t="shared" ref="BF163:BH164" si="506">AN163+BC163</f>
        <v>178.94634896835959</v>
      </c>
      <c r="BG163" s="47">
        <f t="shared" si="506"/>
        <v>0</v>
      </c>
      <c r="BH163" s="47">
        <f t="shared" si="506"/>
        <v>178.94634896835959</v>
      </c>
      <c r="BI163" s="47">
        <f t="shared" ref="BI163:BK164" si="507">AQ163+BC163</f>
        <v>298.24560807729711</v>
      </c>
      <c r="BJ163" s="47">
        <f t="shared" si="507"/>
        <v>0</v>
      </c>
      <c r="BK163" s="47">
        <f t="shared" si="507"/>
        <v>298.24560807729711</v>
      </c>
      <c r="BL163" s="47">
        <f>BL164*BL165/1000</f>
        <v>13.938486599999999</v>
      </c>
      <c r="BM163" s="47">
        <f>BM164*BM165/1000</f>
        <v>0</v>
      </c>
      <c r="BN163" s="47">
        <f>BL163+BM163</f>
        <v>13.938486599999999</v>
      </c>
      <c r="BO163" s="41">
        <f t="shared" si="455"/>
        <v>-14.727546064473151</v>
      </c>
      <c r="BP163" s="47">
        <f t="shared" si="406"/>
        <v>-95.567887273855433</v>
      </c>
      <c r="BQ163" s="48"/>
    </row>
    <row r="164" spans="1:69" s="43" customFormat="1" ht="15.75" hidden="1" outlineLevel="4" x14ac:dyDescent="0.2">
      <c r="A164" s="50"/>
      <c r="B164" s="51" t="s">
        <v>51</v>
      </c>
      <c r="C164" s="52" t="s">
        <v>127</v>
      </c>
      <c r="D164" s="53">
        <f>'[3]Материалы для СЖБ'!O4328</f>
        <v>2.9785189953703703</v>
      </c>
      <c r="E164" s="53"/>
      <c r="F164" s="53">
        <f>D164+E164</f>
        <v>2.9785189953703703</v>
      </c>
      <c r="G164" s="53">
        <f>'[3]Материалы для СЖБ'!R4328</f>
        <v>3.0826515740740743</v>
      </c>
      <c r="H164" s="53"/>
      <c r="I164" s="53">
        <f>G164+H164</f>
        <v>3.0826515740740743</v>
      </c>
      <c r="J164" s="53">
        <f>'[3]Материалы для СЖБ'!U4328</f>
        <v>4.7074470462962967</v>
      </c>
      <c r="K164" s="53"/>
      <c r="L164" s="53">
        <f>J164+K164</f>
        <v>4.7074470462962967</v>
      </c>
      <c r="M164" s="53">
        <f t="shared" si="500"/>
        <v>10.768617615740741</v>
      </c>
      <c r="N164" s="53">
        <f t="shared" si="500"/>
        <v>0</v>
      </c>
      <c r="O164" s="53">
        <f t="shared" si="500"/>
        <v>10.768617615740741</v>
      </c>
      <c r="P164" s="53">
        <f>'[3]Материалы для СЖБ'!AA4328</f>
        <v>4.4991818888888897</v>
      </c>
      <c r="Q164" s="53"/>
      <c r="R164" s="53">
        <f>P164+Q164</f>
        <v>4.4991818888888897</v>
      </c>
      <c r="S164" s="53">
        <f>'[3]Материалы для СЖБ'!AD4328</f>
        <v>3.0826515740740743</v>
      </c>
      <c r="T164" s="53"/>
      <c r="U164" s="53">
        <f>S164+T164</f>
        <v>3.0826515740740743</v>
      </c>
      <c r="V164" s="53">
        <f>'[3]Материалы для СЖБ'!AG4328</f>
        <v>4.7074470462962967</v>
      </c>
      <c r="W164" s="53"/>
      <c r="X164" s="53">
        <f>V164+W164</f>
        <v>4.7074470462962967</v>
      </c>
      <c r="Y164" s="53">
        <f t="shared" si="501"/>
        <v>12.28928050925926</v>
      </c>
      <c r="Z164" s="53">
        <f t="shared" si="501"/>
        <v>0</v>
      </c>
      <c r="AA164" s="53">
        <f t="shared" si="501"/>
        <v>12.28928050925926</v>
      </c>
      <c r="AB164" s="53">
        <f t="shared" si="502"/>
        <v>23.057898125000001</v>
      </c>
      <c r="AC164" s="53">
        <f t="shared" si="502"/>
        <v>0</v>
      </c>
      <c r="AD164" s="53">
        <f t="shared" si="502"/>
        <v>23.057898125000001</v>
      </c>
      <c r="AE164" s="53">
        <f>'[3]Материалы для СЖБ'!AP4328</f>
        <v>3.0826515740740743</v>
      </c>
      <c r="AF164" s="53"/>
      <c r="AG164" s="53">
        <f>AE164+AF164</f>
        <v>3.0826515740740743</v>
      </c>
      <c r="AH164" s="53">
        <f>'[3]Материалы для СЖБ'!AS4328</f>
        <v>5.5405076759259266</v>
      </c>
      <c r="AI164" s="53"/>
      <c r="AJ164" s="53">
        <f>AH164+AI164</f>
        <v>5.5405076759259266</v>
      </c>
      <c r="AK164" s="53">
        <f>'[3]Материалы для СЖБ'!AV4328</f>
        <v>7.6755527837962978</v>
      </c>
      <c r="AL164" s="53"/>
      <c r="AM164" s="53">
        <f>AK164+AL164</f>
        <v>7.6755527837962978</v>
      </c>
      <c r="AN164" s="53">
        <f t="shared" si="503"/>
        <v>16.298712033796299</v>
      </c>
      <c r="AO164" s="53">
        <f t="shared" si="503"/>
        <v>0</v>
      </c>
      <c r="AP164" s="53">
        <f t="shared" si="503"/>
        <v>16.298712033796299</v>
      </c>
      <c r="AQ164" s="53">
        <f t="shared" si="504"/>
        <v>39.3566101587963</v>
      </c>
      <c r="AR164" s="53">
        <f t="shared" si="504"/>
        <v>0</v>
      </c>
      <c r="AS164" s="53">
        <f t="shared" si="504"/>
        <v>39.3566101587963</v>
      </c>
      <c r="AT164" s="53">
        <f>'[3]Материалы для СЖБ'!BE4328</f>
        <v>6.4256345949074083</v>
      </c>
      <c r="AU164" s="53"/>
      <c r="AV164" s="53">
        <f>AT164+AU164</f>
        <v>6.4256345949074083</v>
      </c>
      <c r="AW164" s="53">
        <f>'[3]Материалы для СЖБ'!BH4328</f>
        <v>6.2173694375000004</v>
      </c>
      <c r="AX164" s="53"/>
      <c r="AY164" s="53">
        <f>AW164+AX164</f>
        <v>6.2173694375000004</v>
      </c>
      <c r="AZ164" s="53">
        <f>'[3]Материалы для СЖБ'!BK4328</f>
        <v>5.6446402546296301</v>
      </c>
      <c r="BA164" s="53"/>
      <c r="BB164" s="53">
        <f>AZ164+BA164</f>
        <v>5.6446402546296301</v>
      </c>
      <c r="BC164" s="53">
        <f t="shared" si="505"/>
        <v>18.28764428703704</v>
      </c>
      <c r="BD164" s="53">
        <f t="shared" si="505"/>
        <v>0</v>
      </c>
      <c r="BE164" s="53">
        <f t="shared" si="505"/>
        <v>18.28764428703704</v>
      </c>
      <c r="BF164" s="53">
        <f t="shared" si="506"/>
        <v>34.586356320833339</v>
      </c>
      <c r="BG164" s="53">
        <f t="shared" si="506"/>
        <v>0</v>
      </c>
      <c r="BH164" s="53">
        <f t="shared" si="506"/>
        <v>34.586356320833339</v>
      </c>
      <c r="BI164" s="53">
        <f t="shared" si="507"/>
        <v>57.64425444583334</v>
      </c>
      <c r="BJ164" s="53">
        <f t="shared" si="507"/>
        <v>0</v>
      </c>
      <c r="BK164" s="53">
        <f t="shared" si="507"/>
        <v>57.64425444583334</v>
      </c>
      <c r="BL164" s="53">
        <v>2.694</v>
      </c>
      <c r="BM164" s="53"/>
      <c r="BN164" s="53">
        <f>BL164+BM164</f>
        <v>2.694</v>
      </c>
      <c r="BO164" s="41">
        <f t="shared" si="455"/>
        <v>-2.8465076759259267</v>
      </c>
      <c r="BP164" s="53">
        <f t="shared" si="406"/>
        <v>-95.567887273855433</v>
      </c>
      <c r="BQ164" s="54"/>
    </row>
    <row r="165" spans="1:69" s="43" customFormat="1" ht="13.5" hidden="1" outlineLevel="4" x14ac:dyDescent="0.2">
      <c r="A165" s="50"/>
      <c r="B165" s="55" t="s">
        <v>53</v>
      </c>
      <c r="C165" s="56" t="s">
        <v>128</v>
      </c>
      <c r="D165" s="53">
        <f>[3]ЦЕНЫ!E277</f>
        <v>5173.8999999999996</v>
      </c>
      <c r="E165" s="53"/>
      <c r="F165" s="53">
        <f>IF(F164=0,,F163/F164*1000)</f>
        <v>5173.8999999999987</v>
      </c>
      <c r="G165" s="53">
        <f>[3]ЦЕНЫ!F277</f>
        <v>5173.8999999999996</v>
      </c>
      <c r="H165" s="53"/>
      <c r="I165" s="53">
        <f>IF(I164=0,,I163/I164*1000)</f>
        <v>5173.9000000000005</v>
      </c>
      <c r="J165" s="53">
        <f>[3]ЦЕНЫ!G277</f>
        <v>5173.8999999999996</v>
      </c>
      <c r="K165" s="53"/>
      <c r="L165" s="53">
        <f>IF(L164=0,,L163/L164*1000)</f>
        <v>5173.8999999999996</v>
      </c>
      <c r="M165" s="53">
        <f>IF(M164=0,,M163/M164*1000)</f>
        <v>5173.9000000000005</v>
      </c>
      <c r="N165" s="53">
        <f>IF(N164=0,,N163/N164*1000)</f>
        <v>0</v>
      </c>
      <c r="O165" s="53">
        <f>IF(O164=0,,O163/O164*1000)</f>
        <v>5173.9000000000005</v>
      </c>
      <c r="P165" s="53">
        <f>[3]ЦЕНЫ!H277</f>
        <v>5173.8999999999996</v>
      </c>
      <c r="Q165" s="53"/>
      <c r="R165" s="53">
        <f>IF(R164=0,,R163/R164*1000)</f>
        <v>5173.8999999999996</v>
      </c>
      <c r="S165" s="53">
        <f>[3]ЦЕНЫ!I277</f>
        <v>5173.8999999999996</v>
      </c>
      <c r="T165" s="53"/>
      <c r="U165" s="53">
        <f>IF(U164=0,,U163/U164*1000)</f>
        <v>5173.9000000000005</v>
      </c>
      <c r="V165" s="53">
        <f>[3]ЦЕНЫ!J277</f>
        <v>5173.8999999999996</v>
      </c>
      <c r="W165" s="53"/>
      <c r="X165" s="53">
        <f t="shared" ref="X165:AD165" si="508">IF(X164=0,,X163/X164*1000)</f>
        <v>5173.8999999999996</v>
      </c>
      <c r="Y165" s="53">
        <f t="shared" si="508"/>
        <v>5173.9000000000005</v>
      </c>
      <c r="Z165" s="53">
        <f t="shared" si="508"/>
        <v>0</v>
      </c>
      <c r="AA165" s="53">
        <f t="shared" si="508"/>
        <v>5173.9000000000005</v>
      </c>
      <c r="AB165" s="53">
        <f t="shared" si="508"/>
        <v>5173.9000000000005</v>
      </c>
      <c r="AC165" s="53">
        <f t="shared" si="508"/>
        <v>0</v>
      </c>
      <c r="AD165" s="53">
        <f t="shared" si="508"/>
        <v>5173.9000000000005</v>
      </c>
      <c r="AE165" s="53">
        <f>[3]ЦЕНЫ!K277</f>
        <v>5173.8999999999996</v>
      </c>
      <c r="AF165" s="53"/>
      <c r="AG165" s="53">
        <f>IF(AG164=0,,AG163/AG164*1000)</f>
        <v>5173.9000000000005</v>
      </c>
      <c r="AH165" s="53">
        <f>[3]ЦЕНЫ!L277</f>
        <v>5173.8999999999996</v>
      </c>
      <c r="AI165" s="53"/>
      <c r="AJ165" s="53">
        <f>IF(AJ164=0,,AJ163/AJ164*1000)</f>
        <v>5173.8999999999996</v>
      </c>
      <c r="AK165" s="53">
        <f>[3]ЦЕНЫ!M277</f>
        <v>5173.8999999999996</v>
      </c>
      <c r="AL165" s="53"/>
      <c r="AM165" s="53">
        <f t="shared" ref="AM165:AS165" si="509">IF(AM164=0,,AM163/AM164*1000)</f>
        <v>5173.8999999999996</v>
      </c>
      <c r="AN165" s="53">
        <f t="shared" si="509"/>
        <v>5173.8999999999987</v>
      </c>
      <c r="AO165" s="53">
        <f t="shared" si="509"/>
        <v>0</v>
      </c>
      <c r="AP165" s="53">
        <f t="shared" si="509"/>
        <v>5173.8999999999987</v>
      </c>
      <c r="AQ165" s="53">
        <f t="shared" si="509"/>
        <v>5173.8999999999996</v>
      </c>
      <c r="AR165" s="53">
        <f t="shared" si="509"/>
        <v>0</v>
      </c>
      <c r="AS165" s="53">
        <f t="shared" si="509"/>
        <v>5173.8999999999996</v>
      </c>
      <c r="AT165" s="53">
        <f>[3]ЦЕНЫ!N277</f>
        <v>5173.8999999999996</v>
      </c>
      <c r="AU165" s="53"/>
      <c r="AV165" s="53">
        <f>IF(AV164=0,,AV163/AV164*1000)</f>
        <v>5173.8999999999987</v>
      </c>
      <c r="AW165" s="53">
        <f>[3]ЦЕНЫ!O277</f>
        <v>5173.8999999999996</v>
      </c>
      <c r="AX165" s="53"/>
      <c r="AY165" s="53">
        <f>IF(AY164=0,,AY163/AY164*1000)</f>
        <v>5173.8999999999996</v>
      </c>
      <c r="AZ165" s="53">
        <f>[3]ЦЕНЫ!P277</f>
        <v>5173.8999999999996</v>
      </c>
      <c r="BA165" s="53"/>
      <c r="BB165" s="53">
        <f t="shared" ref="BB165:BK165" si="510">IF(BB164=0,,BB163/BB164*1000)</f>
        <v>5173.8999999999996</v>
      </c>
      <c r="BC165" s="53">
        <f t="shared" si="510"/>
        <v>5173.8999999999996</v>
      </c>
      <c r="BD165" s="53">
        <f t="shared" si="510"/>
        <v>0</v>
      </c>
      <c r="BE165" s="53">
        <f t="shared" si="510"/>
        <v>5173.8999999999996</v>
      </c>
      <c r="BF165" s="53">
        <f t="shared" si="510"/>
        <v>5173.8999999999987</v>
      </c>
      <c r="BG165" s="53">
        <f t="shared" si="510"/>
        <v>0</v>
      </c>
      <c r="BH165" s="53">
        <f t="shared" si="510"/>
        <v>5173.8999999999987</v>
      </c>
      <c r="BI165" s="53">
        <f t="shared" si="510"/>
        <v>5173.8999999999996</v>
      </c>
      <c r="BJ165" s="53">
        <f t="shared" si="510"/>
        <v>0</v>
      </c>
      <c r="BK165" s="53">
        <f t="shared" si="510"/>
        <v>5173.8999999999996</v>
      </c>
      <c r="BL165" s="53">
        <f>AJ165</f>
        <v>5173.8999999999996</v>
      </c>
      <c r="BM165" s="53"/>
      <c r="BN165" s="53">
        <f>IF(BN164=0,,BN163/BN164*1000)</f>
        <v>5173.8999999999996</v>
      </c>
      <c r="BO165" s="41">
        <f t="shared" si="455"/>
        <v>0</v>
      </c>
      <c r="BP165" s="53">
        <f t="shared" si="406"/>
        <v>0</v>
      </c>
      <c r="BQ165" s="54"/>
    </row>
    <row r="166" spans="1:69" s="43" customFormat="1" ht="12.75" outlineLevel="2" x14ac:dyDescent="0.2">
      <c r="A166" s="38" t="s">
        <v>129</v>
      </c>
      <c r="B166" s="39" t="s">
        <v>130</v>
      </c>
      <c r="C166" s="40" t="s">
        <v>44</v>
      </c>
      <c r="D166" s="41">
        <f>D167+D170+D175</f>
        <v>729.9491235695067</v>
      </c>
      <c r="E166" s="41"/>
      <c r="F166" s="41">
        <f>D166+E166</f>
        <v>729.9491235695067</v>
      </c>
      <c r="G166" s="41">
        <f>G167+G170+G175</f>
        <v>564.91861805536496</v>
      </c>
      <c r="H166" s="41"/>
      <c r="I166" s="41">
        <f>G166+H166</f>
        <v>564.91861805536496</v>
      </c>
      <c r="J166" s="41">
        <f>J167+J170+J175</f>
        <v>767.60462395098125</v>
      </c>
      <c r="K166" s="41"/>
      <c r="L166" s="41">
        <f>J166+K166</f>
        <v>767.60462395098125</v>
      </c>
      <c r="M166" s="41">
        <f t="shared" ref="M166:O167" si="511">D166+G166+J166</f>
        <v>2062.4723655758526</v>
      </c>
      <c r="N166" s="41">
        <f t="shared" si="511"/>
        <v>0</v>
      </c>
      <c r="O166" s="41">
        <f t="shared" si="511"/>
        <v>2062.4723655758526</v>
      </c>
      <c r="P166" s="41">
        <f>P167+P170+P175</f>
        <v>629.42353279796566</v>
      </c>
      <c r="Q166" s="41"/>
      <c r="R166" s="41">
        <f>P166+Q166</f>
        <v>629.42353279796566</v>
      </c>
      <c r="S166" s="41">
        <f>S167+S170+S175</f>
        <v>610.12366081678078</v>
      </c>
      <c r="T166" s="41"/>
      <c r="U166" s="41">
        <f>S166+T166</f>
        <v>610.12366081678078</v>
      </c>
      <c r="V166" s="41">
        <f>V167+V170+V175</f>
        <v>647.24232931420397</v>
      </c>
      <c r="W166" s="41"/>
      <c r="X166" s="41">
        <f>V166+W166</f>
        <v>647.24232931420397</v>
      </c>
      <c r="Y166" s="41">
        <f t="shared" ref="Y166:AA167" si="512">P166+S166+V166</f>
        <v>1886.7895229289504</v>
      </c>
      <c r="Z166" s="41">
        <f t="shared" si="512"/>
        <v>0</v>
      </c>
      <c r="AA166" s="41">
        <f t="shared" si="512"/>
        <v>1886.7895229289504</v>
      </c>
      <c r="AB166" s="41">
        <f t="shared" ref="AB166:AD167" si="513">M166+Y166</f>
        <v>3949.2618885048032</v>
      </c>
      <c r="AC166" s="41">
        <f t="shared" si="513"/>
        <v>0</v>
      </c>
      <c r="AD166" s="41">
        <f t="shared" si="513"/>
        <v>3949.2618885048032</v>
      </c>
      <c r="AE166" s="41">
        <f>AE167+AE170+AE175</f>
        <v>712.2850422367826</v>
      </c>
      <c r="AF166" s="41"/>
      <c r="AG166" s="41">
        <f>AE166+AF166</f>
        <v>712.2850422367826</v>
      </c>
      <c r="AH166" s="41">
        <f>AH167+AH170+AH175</f>
        <v>647.48566148822806</v>
      </c>
      <c r="AI166" s="41"/>
      <c r="AJ166" s="41">
        <f>AH166+AI166</f>
        <v>647.48566148822806</v>
      </c>
      <c r="AK166" s="41">
        <f>AK167+AK170+AK175</f>
        <v>743.29559035548834</v>
      </c>
      <c r="AL166" s="41"/>
      <c r="AM166" s="41">
        <f>AK166+AL166</f>
        <v>743.29559035548834</v>
      </c>
      <c r="AN166" s="41">
        <f t="shared" ref="AN166:AP167" si="514">AE166+AH166+AK166</f>
        <v>2103.0662940804991</v>
      </c>
      <c r="AO166" s="41">
        <f t="shared" si="514"/>
        <v>0</v>
      </c>
      <c r="AP166" s="41">
        <f t="shared" si="514"/>
        <v>2103.0662940804991</v>
      </c>
      <c r="AQ166" s="41">
        <f t="shared" ref="AQ166:AS167" si="515">AB166+AN166</f>
        <v>6052.3281825853028</v>
      </c>
      <c r="AR166" s="41">
        <f t="shared" si="515"/>
        <v>0</v>
      </c>
      <c r="AS166" s="41">
        <f t="shared" si="515"/>
        <v>6052.3281825853028</v>
      </c>
      <c r="AT166" s="41">
        <f>AT167+AT170+AT175</f>
        <v>814.53000003588193</v>
      </c>
      <c r="AU166" s="41"/>
      <c r="AV166" s="41">
        <f>AT166+AU166</f>
        <v>814.53000003588193</v>
      </c>
      <c r="AW166" s="41">
        <f>AW167+AW170+AW175</f>
        <v>942.57703685422359</v>
      </c>
      <c r="AX166" s="41"/>
      <c r="AY166" s="41">
        <f>AW166+AX166</f>
        <v>942.57703685422359</v>
      </c>
      <c r="AZ166" s="41">
        <f>AZ167+AZ170+AZ175</f>
        <v>951.32291955893118</v>
      </c>
      <c r="BA166" s="41"/>
      <c r="BB166" s="41">
        <f>AZ166+BA166</f>
        <v>951.32291955893118</v>
      </c>
      <c r="BC166" s="41">
        <f t="shared" ref="BC166:BE167" si="516">AT166+AW166+AZ166</f>
        <v>2708.4299564490366</v>
      </c>
      <c r="BD166" s="41">
        <f t="shared" si="516"/>
        <v>0</v>
      </c>
      <c r="BE166" s="41">
        <f t="shared" si="516"/>
        <v>2708.4299564490366</v>
      </c>
      <c r="BF166" s="41">
        <f t="shared" ref="BF166:BH167" si="517">AN166+BC166</f>
        <v>4811.4962505295352</v>
      </c>
      <c r="BG166" s="41">
        <f t="shared" si="517"/>
        <v>0</v>
      </c>
      <c r="BH166" s="41">
        <f t="shared" si="517"/>
        <v>4811.4962505295352</v>
      </c>
      <c r="BI166" s="41">
        <f t="shared" ref="BI166:BK167" si="518">AQ166+BC166</f>
        <v>8760.7581390343403</v>
      </c>
      <c r="BJ166" s="41">
        <f t="shared" si="518"/>
        <v>0</v>
      </c>
      <c r="BK166" s="41">
        <f t="shared" si="518"/>
        <v>8760.7581390343403</v>
      </c>
      <c r="BL166" s="41">
        <f>BL167+BL170+BL175</f>
        <v>590.50489289692382</v>
      </c>
      <c r="BM166" s="41"/>
      <c r="BN166" s="41">
        <f>BL166+BM166</f>
        <v>590.50489289692382</v>
      </c>
      <c r="BO166" s="41">
        <f t="shared" si="455"/>
        <v>-56.980768591304241</v>
      </c>
      <c r="BP166" s="41">
        <f t="shared" si="406"/>
        <v>-7.806128776847344</v>
      </c>
      <c r="BQ166" s="54"/>
    </row>
    <row r="167" spans="1:69" s="69" customFormat="1" ht="12.75" outlineLevel="3" x14ac:dyDescent="0.2">
      <c r="A167" s="44" t="s">
        <v>131</v>
      </c>
      <c r="B167" s="45" t="s">
        <v>132</v>
      </c>
      <c r="C167" s="67" t="s">
        <v>44</v>
      </c>
      <c r="D167" s="57">
        <f>D168*D169</f>
        <v>296.68808000000001</v>
      </c>
      <c r="E167" s="57"/>
      <c r="F167" s="57">
        <f>D167+E167</f>
        <v>296.68808000000001</v>
      </c>
      <c r="G167" s="57">
        <f>G168*G169</f>
        <v>219.52543360000004</v>
      </c>
      <c r="H167" s="57"/>
      <c r="I167" s="57">
        <f>G167+H167</f>
        <v>219.52543360000004</v>
      </c>
      <c r="J167" s="57">
        <f>J168*J169</f>
        <v>324.01662720000002</v>
      </c>
      <c r="K167" s="57"/>
      <c r="L167" s="57">
        <f>J167+K167</f>
        <v>324.01662720000002</v>
      </c>
      <c r="M167" s="57">
        <f t="shared" si="511"/>
        <v>840.23014080000007</v>
      </c>
      <c r="N167" s="57">
        <f t="shared" si="511"/>
        <v>0</v>
      </c>
      <c r="O167" s="57">
        <f t="shared" si="511"/>
        <v>840.23014080000007</v>
      </c>
      <c r="P167" s="57">
        <f>P168*P169</f>
        <v>271.43859200000003</v>
      </c>
      <c r="Q167" s="57"/>
      <c r="R167" s="57">
        <f>P167+Q167</f>
        <v>271.43859200000003</v>
      </c>
      <c r="S167" s="57">
        <f>S168*S169</f>
        <v>261.65012800000005</v>
      </c>
      <c r="T167" s="57"/>
      <c r="U167" s="57">
        <f>S167+T167</f>
        <v>261.65012800000005</v>
      </c>
      <c r="V167" s="57">
        <f>V168*V169</f>
        <v>268.00339520000006</v>
      </c>
      <c r="W167" s="57"/>
      <c r="X167" s="57">
        <f>V167+W167</f>
        <v>268.00339520000006</v>
      </c>
      <c r="Y167" s="57">
        <f t="shared" si="512"/>
        <v>801.09211520000008</v>
      </c>
      <c r="Z167" s="57">
        <f t="shared" si="512"/>
        <v>0</v>
      </c>
      <c r="AA167" s="57">
        <f t="shared" si="512"/>
        <v>801.09211520000008</v>
      </c>
      <c r="AB167" s="57">
        <f t="shared" si="513"/>
        <v>1641.3222560000002</v>
      </c>
      <c r="AC167" s="57">
        <f t="shared" si="513"/>
        <v>0</v>
      </c>
      <c r="AD167" s="57">
        <f t="shared" si="513"/>
        <v>1641.3222560000002</v>
      </c>
      <c r="AE167" s="57">
        <f>AE168*AE169</f>
        <v>289.1691821123718</v>
      </c>
      <c r="AF167" s="57"/>
      <c r="AG167" s="57">
        <f>AE167+AF167</f>
        <v>289.1691821123718</v>
      </c>
      <c r="AH167" s="57">
        <f>AH168*AH169</f>
        <v>275.33395741800905</v>
      </c>
      <c r="AI167" s="57"/>
      <c r="AJ167" s="57">
        <f>AH167+AI167</f>
        <v>275.33395741800905</v>
      </c>
      <c r="AK167" s="57">
        <f>AK168*AK169</f>
        <v>298.73995572020624</v>
      </c>
      <c r="AL167" s="57"/>
      <c r="AM167" s="57">
        <f>AK167+AL167</f>
        <v>298.73995572020624</v>
      </c>
      <c r="AN167" s="57">
        <f t="shared" si="514"/>
        <v>863.24309525058709</v>
      </c>
      <c r="AO167" s="57">
        <f t="shared" si="514"/>
        <v>0</v>
      </c>
      <c r="AP167" s="57">
        <f t="shared" si="514"/>
        <v>863.24309525058709</v>
      </c>
      <c r="AQ167" s="57">
        <f t="shared" si="515"/>
        <v>2504.5653512505874</v>
      </c>
      <c r="AR167" s="57">
        <f t="shared" si="515"/>
        <v>0</v>
      </c>
      <c r="AS167" s="57">
        <f t="shared" si="515"/>
        <v>2504.5653512505874</v>
      </c>
      <c r="AT167" s="57">
        <f>AT168*AT169</f>
        <v>395.19362378298183</v>
      </c>
      <c r="AU167" s="57"/>
      <c r="AV167" s="57">
        <f>AT167+AU167</f>
        <v>395.19362378298183</v>
      </c>
      <c r="AW167" s="57">
        <f>AW168*AW169</f>
        <v>377.43061736392235</v>
      </c>
      <c r="AX167" s="57"/>
      <c r="AY167" s="57">
        <f>AW167+AX167</f>
        <v>377.43061736392235</v>
      </c>
      <c r="AZ167" s="57">
        <f>AZ168*AZ169</f>
        <v>392.3085325396105</v>
      </c>
      <c r="BA167" s="57"/>
      <c r="BB167" s="57">
        <f>AZ167+BA167</f>
        <v>392.3085325396105</v>
      </c>
      <c r="BC167" s="57">
        <f t="shared" si="516"/>
        <v>1164.9327736865148</v>
      </c>
      <c r="BD167" s="57">
        <f t="shared" si="516"/>
        <v>0</v>
      </c>
      <c r="BE167" s="57">
        <f t="shared" si="516"/>
        <v>1164.9327736865148</v>
      </c>
      <c r="BF167" s="57">
        <f t="shared" si="517"/>
        <v>2028.1758689371018</v>
      </c>
      <c r="BG167" s="57">
        <f t="shared" si="517"/>
        <v>0</v>
      </c>
      <c r="BH167" s="57">
        <f t="shared" si="517"/>
        <v>2028.1758689371018</v>
      </c>
      <c r="BI167" s="57">
        <f t="shared" si="518"/>
        <v>3669.4981249371021</v>
      </c>
      <c r="BJ167" s="57">
        <f t="shared" si="518"/>
        <v>0</v>
      </c>
      <c r="BK167" s="57">
        <f t="shared" si="518"/>
        <v>3669.4981249371021</v>
      </c>
      <c r="BL167" s="57">
        <f>BL168*BL169</f>
        <v>239.26385000000002</v>
      </c>
      <c r="BM167" s="57"/>
      <c r="BN167" s="57">
        <f>BL167+BM167</f>
        <v>239.26385000000002</v>
      </c>
      <c r="BO167" s="57">
        <f>BN167-AJ167</f>
        <v>-36.07010741800903</v>
      </c>
      <c r="BP167" s="57">
        <f t="shared" si="406"/>
        <v>-12.157585642810128</v>
      </c>
      <c r="BQ167" s="68"/>
    </row>
    <row r="168" spans="1:69" s="72" customFormat="1" ht="12.75" customHeight="1" outlineLevel="5" x14ac:dyDescent="0.2">
      <c r="A168" s="70"/>
      <c r="B168" s="51" t="s">
        <v>51</v>
      </c>
      <c r="C168" s="60" t="s">
        <v>133</v>
      </c>
      <c r="D168" s="53">
        <f>'[3]Энергия на технологию'!E188</f>
        <v>56.225000000000001</v>
      </c>
      <c r="E168" s="53"/>
      <c r="F168" s="53">
        <f>D168+E168</f>
        <v>56.225000000000001</v>
      </c>
      <c r="G168" s="53">
        <f>'[3]Энергия на технологию'!F188</f>
        <v>41.602000000000004</v>
      </c>
      <c r="H168" s="53"/>
      <c r="I168" s="53">
        <f>G168+H168</f>
        <v>41.602000000000004</v>
      </c>
      <c r="J168" s="53">
        <f>'[3]Энергия на технологию'!G188</f>
        <v>61.403999999999996</v>
      </c>
      <c r="K168" s="53"/>
      <c r="L168" s="53">
        <f>J168+K168</f>
        <v>61.403999999999996</v>
      </c>
      <c r="M168" s="53">
        <f>D168+G168+J168</f>
        <v>159.23099999999999</v>
      </c>
      <c r="N168" s="53"/>
      <c r="O168" s="53">
        <f>F168+I168+L168</f>
        <v>159.23099999999999</v>
      </c>
      <c r="P168" s="53">
        <f>'[3]Энергия на технологию'!I188</f>
        <v>51.44</v>
      </c>
      <c r="Q168" s="53"/>
      <c r="R168" s="53">
        <f>P168+Q168</f>
        <v>51.44</v>
      </c>
      <c r="S168" s="53">
        <f>'[3]Энергия на технологию'!J188</f>
        <v>49.585000000000001</v>
      </c>
      <c r="T168" s="53"/>
      <c r="U168" s="53">
        <f>S168+T168</f>
        <v>49.585000000000001</v>
      </c>
      <c r="V168" s="53">
        <f>'[3]Энергия на технологию'!K188</f>
        <v>50.789000000000001</v>
      </c>
      <c r="W168" s="53"/>
      <c r="X168" s="53">
        <f>V168+W168</f>
        <v>50.789000000000001</v>
      </c>
      <c r="Y168" s="53">
        <f>P168+S168+V168</f>
        <v>151.81400000000002</v>
      </c>
      <c r="Z168" s="53"/>
      <c r="AA168" s="53">
        <f>R168+U168+X168</f>
        <v>151.81400000000002</v>
      </c>
      <c r="AB168" s="53">
        <f>M168+Y168</f>
        <v>311.04500000000002</v>
      </c>
      <c r="AC168" s="53"/>
      <c r="AD168" s="53">
        <f>O168+AA168</f>
        <v>311.04500000000002</v>
      </c>
      <c r="AE168" s="53">
        <f>'[3]Энергия на технологию'!N188</f>
        <v>54.323999999999998</v>
      </c>
      <c r="AF168" s="53"/>
      <c r="AG168" s="53">
        <f>AE168+AF168</f>
        <v>54.323999999999998</v>
      </c>
      <c r="AH168" s="53">
        <f>63.6/AJ7*BN7</f>
        <v>51.724882276575052</v>
      </c>
      <c r="AI168" s="53"/>
      <c r="AJ168" s="53">
        <f>AH168+AI168</f>
        <v>51.724882276575052</v>
      </c>
      <c r="AK168" s="53">
        <f>'[3]Энергия на технологию'!P188</f>
        <v>56.121987951807235</v>
      </c>
      <c r="AL168" s="53"/>
      <c r="AM168" s="53">
        <f>AK168+AL168</f>
        <v>56.121987951807235</v>
      </c>
      <c r="AN168" s="53">
        <f>AE168+AH168+AK168</f>
        <v>162.17087022838228</v>
      </c>
      <c r="AO168" s="53"/>
      <c r="AP168" s="53">
        <f>AG168+AJ168+AM168</f>
        <v>162.17087022838228</v>
      </c>
      <c r="AQ168" s="53">
        <f>AB168+AN168</f>
        <v>473.2158702283823</v>
      </c>
      <c r="AR168" s="53"/>
      <c r="AS168" s="53">
        <f>AD168+AP168</f>
        <v>473.2158702283823</v>
      </c>
      <c r="AT168" s="53">
        <f>'[3]Энергия на технологию'!S188</f>
        <v>74.24199999999999</v>
      </c>
      <c r="AU168" s="53"/>
      <c r="AV168" s="53">
        <f>AT168+AU168</f>
        <v>74.24199999999999</v>
      </c>
      <c r="AW168" s="53">
        <f>'[3]Энергия на технологию'!T188</f>
        <v>70.904999999999987</v>
      </c>
      <c r="AX168" s="53"/>
      <c r="AY168" s="53">
        <f>AW168+AX168</f>
        <v>70.904999999999987</v>
      </c>
      <c r="AZ168" s="53">
        <f>'[3]Энергия на технологию'!U188</f>
        <v>73.699999999999989</v>
      </c>
      <c r="BA168" s="53"/>
      <c r="BB168" s="53">
        <f>AZ168+BA168</f>
        <v>73.699999999999989</v>
      </c>
      <c r="BC168" s="53">
        <f>AT168+AW168+AZ168</f>
        <v>218.84699999999998</v>
      </c>
      <c r="BD168" s="53"/>
      <c r="BE168" s="53">
        <f>AV168+AY168+BB168</f>
        <v>218.84699999999998</v>
      </c>
      <c r="BF168" s="53">
        <f>AN168+BC168</f>
        <v>381.01787022838226</v>
      </c>
      <c r="BG168" s="53"/>
      <c r="BH168" s="53">
        <f>AP168+BE168</f>
        <v>381.01787022838226</v>
      </c>
      <c r="BI168" s="53">
        <f>AQ168+BC168</f>
        <v>692.06287022838228</v>
      </c>
      <c r="BJ168" s="53"/>
      <c r="BK168" s="53">
        <f>AS168+BE168</f>
        <v>692.06287022838228</v>
      </c>
      <c r="BL168" s="53">
        <v>46.459000000000003</v>
      </c>
      <c r="BM168" s="53"/>
      <c r="BN168" s="53">
        <f>BL168+BM168</f>
        <v>46.459000000000003</v>
      </c>
      <c r="BO168" s="57">
        <f t="shared" ref="BO168:BO176" si="519">BN168-AJ168</f>
        <v>-5.2658822765750486</v>
      </c>
      <c r="BP168" s="53">
        <f t="shared" si="406"/>
        <v>-9.3657310388173389</v>
      </c>
      <c r="BQ168" s="71"/>
    </row>
    <row r="169" spans="1:69" s="72" customFormat="1" ht="12.75" hidden="1" customHeight="1" outlineLevel="5" x14ac:dyDescent="0.2">
      <c r="A169" s="70"/>
      <c r="B169" s="55" t="s">
        <v>53</v>
      </c>
      <c r="C169" s="60" t="s">
        <v>67</v>
      </c>
      <c r="D169" s="53">
        <f>'[3]ЦФО ОГЭ'!E15</f>
        <v>5.2768000000000006</v>
      </c>
      <c r="E169" s="53"/>
      <c r="F169" s="53">
        <f>IF(F168=0,,F167/F168)</f>
        <v>5.2767999999999997</v>
      </c>
      <c r="G169" s="53">
        <f>'[3]ЦФО ОГЭ'!F15</f>
        <v>5.2768000000000006</v>
      </c>
      <c r="H169" s="53"/>
      <c r="I169" s="53">
        <f>IF(I168=0,,I167/I168)</f>
        <v>5.2768000000000006</v>
      </c>
      <c r="J169" s="53">
        <f>'[3]ЦФО ОГЭ'!G15</f>
        <v>5.2768000000000006</v>
      </c>
      <c r="K169" s="53"/>
      <c r="L169" s="53">
        <f>IF(L168=0,,L167/L168)</f>
        <v>5.2768000000000006</v>
      </c>
      <c r="M169" s="53">
        <f>IF(M168=0,,M167/M168)</f>
        <v>5.2768000000000006</v>
      </c>
      <c r="N169" s="53">
        <f>IF(N168=0,,N167/N168)</f>
        <v>0</v>
      </c>
      <c r="O169" s="53">
        <f>IF(O168=0,,O167/O168)</f>
        <v>5.2768000000000006</v>
      </c>
      <c r="P169" s="53">
        <f>'[3]ЦФО ОГЭ'!I15</f>
        <v>5.2768000000000006</v>
      </c>
      <c r="Q169" s="53"/>
      <c r="R169" s="53">
        <f>IF(R168=0,,R167/R168)</f>
        <v>5.2768000000000006</v>
      </c>
      <c r="S169" s="53">
        <f>'[3]ЦФО ОГЭ'!J15</f>
        <v>5.2768000000000006</v>
      </c>
      <c r="T169" s="53"/>
      <c r="U169" s="53">
        <f>IF(U168=0,,U167/U168)</f>
        <v>5.2768000000000006</v>
      </c>
      <c r="V169" s="53">
        <f>'[3]ЦФО ОГЭ'!K15</f>
        <v>5.2768000000000006</v>
      </c>
      <c r="W169" s="53"/>
      <c r="X169" s="53">
        <f>IF(X168=0,,X167/X168)</f>
        <v>5.2768000000000006</v>
      </c>
      <c r="Y169" s="53">
        <f t="shared" ref="Y169:AD169" si="520">IF(Y168=0,,Y167/Y168)</f>
        <v>5.2767999999999997</v>
      </c>
      <c r="Z169" s="53">
        <f t="shared" si="520"/>
        <v>0</v>
      </c>
      <c r="AA169" s="53">
        <f t="shared" si="520"/>
        <v>5.2767999999999997</v>
      </c>
      <c r="AB169" s="53">
        <f t="shared" si="520"/>
        <v>5.2768000000000006</v>
      </c>
      <c r="AC169" s="53">
        <f t="shared" si="520"/>
        <v>0</v>
      </c>
      <c r="AD169" s="53">
        <f t="shared" si="520"/>
        <v>5.2768000000000006</v>
      </c>
      <c r="AE169" s="53">
        <f>'[3]ЦФО ОГЭ'!N15</f>
        <v>5.3230465744858959</v>
      </c>
      <c r="AF169" s="53"/>
      <c r="AG169" s="53">
        <f>IF(AG168=0,,AG167/AG168)</f>
        <v>5.3230465744858959</v>
      </c>
      <c r="AH169" s="53">
        <f>'[3]ЦФО ОГЭ'!O15</f>
        <v>5.3230465744858959</v>
      </c>
      <c r="AI169" s="53"/>
      <c r="AJ169" s="53">
        <f>IF(AJ168=0,,AJ167/AJ168)</f>
        <v>5.3230465744858959</v>
      </c>
      <c r="AK169" s="53">
        <f>'[3]ЦФО ОГЭ'!P15</f>
        <v>5.3230465744858959</v>
      </c>
      <c r="AL169" s="53"/>
      <c r="AM169" s="53">
        <f>IF(AM168=0,,AM167/AM168)</f>
        <v>5.3230465744858959</v>
      </c>
      <c r="AN169" s="53">
        <f t="shared" ref="AN169:AS169" si="521">IF(AN168=0,,AN167/AN168)</f>
        <v>5.3230465744858959</v>
      </c>
      <c r="AO169" s="53">
        <f t="shared" si="521"/>
        <v>0</v>
      </c>
      <c r="AP169" s="53">
        <f t="shared" si="521"/>
        <v>5.3230465744858959</v>
      </c>
      <c r="AQ169" s="53">
        <f t="shared" si="521"/>
        <v>5.2926486807000792</v>
      </c>
      <c r="AR169" s="53">
        <f t="shared" si="521"/>
        <v>0</v>
      </c>
      <c r="AS169" s="53">
        <f t="shared" si="521"/>
        <v>5.2926486807000792</v>
      </c>
      <c r="AT169" s="53">
        <f>'[3]ЦФО ОГЭ'!S15</f>
        <v>5.3230465744858959</v>
      </c>
      <c r="AU169" s="53"/>
      <c r="AV169" s="53">
        <f>IF(AV168=0,,AV167/AV168)</f>
        <v>5.3230465744858959</v>
      </c>
      <c r="AW169" s="53">
        <f>'[3]ЦФО ОГЭ'!T15</f>
        <v>5.3230465744858959</v>
      </c>
      <c r="AX169" s="53"/>
      <c r="AY169" s="53">
        <f>IF(AY168=0,,AY167/AY168)</f>
        <v>5.3230465744858959</v>
      </c>
      <c r="AZ169" s="53">
        <f>'[3]ЦФО ОГЭ'!U15</f>
        <v>5.3230465744858959</v>
      </c>
      <c r="BA169" s="53"/>
      <c r="BB169" s="53">
        <f>IF(BB168=0,,BB167/BB168)</f>
        <v>5.3230465744858959</v>
      </c>
      <c r="BC169" s="53">
        <f t="shared" ref="BC169:BK169" si="522">IF(BC168=0,,BC167/BC168)</f>
        <v>5.3230465744858959</v>
      </c>
      <c r="BD169" s="53">
        <f t="shared" si="522"/>
        <v>0</v>
      </c>
      <c r="BE169" s="53">
        <f t="shared" si="522"/>
        <v>5.3230465744858959</v>
      </c>
      <c r="BF169" s="53">
        <f t="shared" si="522"/>
        <v>5.3230465744858959</v>
      </c>
      <c r="BG169" s="53">
        <f t="shared" si="522"/>
        <v>0</v>
      </c>
      <c r="BH169" s="53">
        <f t="shared" si="522"/>
        <v>5.3230465744858959</v>
      </c>
      <c r="BI169" s="53">
        <f t="shared" si="522"/>
        <v>5.3022612291368265</v>
      </c>
      <c r="BJ169" s="53">
        <f t="shared" si="522"/>
        <v>0</v>
      </c>
      <c r="BK169" s="53">
        <f t="shared" si="522"/>
        <v>5.3022612291368265</v>
      </c>
      <c r="BL169" s="53">
        <v>5.15</v>
      </c>
      <c r="BM169" s="53"/>
      <c r="BN169" s="53">
        <f>IF(BN168=0,,BN167/BN168)</f>
        <v>5.15</v>
      </c>
      <c r="BO169" s="57">
        <f t="shared" si="519"/>
        <v>-0.17304657448589555</v>
      </c>
      <c r="BP169" s="53">
        <f t="shared" si="406"/>
        <v>-3.2793847499601192</v>
      </c>
      <c r="BQ169" s="71"/>
    </row>
    <row r="170" spans="1:69" s="69" customFormat="1" ht="12.75" outlineLevel="3" x14ac:dyDescent="0.2">
      <c r="A170" s="44" t="s">
        <v>134</v>
      </c>
      <c r="B170" s="45" t="s">
        <v>135</v>
      </c>
      <c r="C170" s="67" t="s">
        <v>44</v>
      </c>
      <c r="D170" s="57">
        <f>D171*D174</f>
        <v>430.27904356950671</v>
      </c>
      <c r="E170" s="57"/>
      <c r="F170" s="57">
        <f>D170+E170</f>
        <v>430.27904356950671</v>
      </c>
      <c r="G170" s="57">
        <f>G171*G174</f>
        <v>342.80310445536503</v>
      </c>
      <c r="H170" s="57"/>
      <c r="I170" s="57">
        <f>G170+H170</f>
        <v>342.80310445536503</v>
      </c>
      <c r="J170" s="57">
        <f>J171*J174</f>
        <v>440.28223675098121</v>
      </c>
      <c r="K170" s="57"/>
      <c r="L170" s="57">
        <f>J170+K170</f>
        <v>440.28223675098121</v>
      </c>
      <c r="M170" s="57">
        <f t="shared" ref="M170:O171" si="523">D170+G170+J170</f>
        <v>1213.3643847758528</v>
      </c>
      <c r="N170" s="57">
        <f t="shared" si="523"/>
        <v>0</v>
      </c>
      <c r="O170" s="57">
        <f t="shared" si="523"/>
        <v>1213.3643847758528</v>
      </c>
      <c r="P170" s="57">
        <f>P171*P174</f>
        <v>354.9859007979656</v>
      </c>
      <c r="Q170" s="57"/>
      <c r="R170" s="57">
        <f>P170+Q170</f>
        <v>354.9859007979656</v>
      </c>
      <c r="S170" s="57">
        <f>S171*S174</f>
        <v>345.55969281678068</v>
      </c>
      <c r="T170" s="57"/>
      <c r="U170" s="57">
        <f>S170+T170</f>
        <v>345.55969281678068</v>
      </c>
      <c r="V170" s="57">
        <f>V171*V174</f>
        <v>375.88546211420385</v>
      </c>
      <c r="W170" s="57"/>
      <c r="X170" s="57">
        <f>V170+W170</f>
        <v>375.88546211420385</v>
      </c>
      <c r="Y170" s="57">
        <f t="shared" ref="Y170:AA171" si="524">P170+S170+V170</f>
        <v>1076.43105572895</v>
      </c>
      <c r="Z170" s="57">
        <f t="shared" si="524"/>
        <v>0</v>
      </c>
      <c r="AA170" s="57">
        <f t="shared" si="524"/>
        <v>1076.43105572895</v>
      </c>
      <c r="AB170" s="57">
        <f t="shared" ref="AB170:AD171" si="525">M170+Y170</f>
        <v>2289.7954405048031</v>
      </c>
      <c r="AC170" s="57">
        <f t="shared" si="525"/>
        <v>0</v>
      </c>
      <c r="AD170" s="57">
        <f t="shared" si="525"/>
        <v>2289.7954405048031</v>
      </c>
      <c r="AE170" s="57">
        <f>AE171*AE174</f>
        <v>419.66014812441085</v>
      </c>
      <c r="AF170" s="57"/>
      <c r="AG170" s="57">
        <f>AE170+AF170</f>
        <v>419.66014812441085</v>
      </c>
      <c r="AH170" s="57">
        <f>AH171*AH174</f>
        <v>368.03824807021891</v>
      </c>
      <c r="AI170" s="57"/>
      <c r="AJ170" s="57">
        <f>AH170+AI170</f>
        <v>368.03824807021891</v>
      </c>
      <c r="AK170" s="57">
        <f>AK171*AK174</f>
        <v>440.5035226352822</v>
      </c>
      <c r="AL170" s="57"/>
      <c r="AM170" s="57">
        <f>AK170+AL170</f>
        <v>440.5035226352822</v>
      </c>
      <c r="AN170" s="57">
        <f t="shared" ref="AN170:AP171" si="526">AE170+AH170+AK170</f>
        <v>1228.2019188299121</v>
      </c>
      <c r="AO170" s="57">
        <f t="shared" si="526"/>
        <v>0</v>
      </c>
      <c r="AP170" s="57">
        <f t="shared" si="526"/>
        <v>1228.2019188299121</v>
      </c>
      <c r="AQ170" s="57">
        <f t="shared" ref="AQ170:AS171" si="527">AB170+AN170</f>
        <v>3517.9973593347149</v>
      </c>
      <c r="AR170" s="57">
        <f t="shared" si="527"/>
        <v>0</v>
      </c>
      <c r="AS170" s="57">
        <f t="shared" si="527"/>
        <v>3517.9973593347149</v>
      </c>
      <c r="AT170" s="57">
        <f>AT171*AT174</f>
        <v>414.84463225290011</v>
      </c>
      <c r="AU170" s="57"/>
      <c r="AV170" s="57">
        <f>AT170+AU170</f>
        <v>414.84463225290011</v>
      </c>
      <c r="AW170" s="57">
        <f>AW171*AW174</f>
        <v>560.88641949030125</v>
      </c>
      <c r="AX170" s="57"/>
      <c r="AY170" s="57">
        <f>AW170+AX170</f>
        <v>560.88641949030125</v>
      </c>
      <c r="AZ170" s="57">
        <f>AZ171*AZ174</f>
        <v>554.77824301932071</v>
      </c>
      <c r="BA170" s="57"/>
      <c r="BB170" s="57">
        <f>AZ170+BA170</f>
        <v>554.77824301932071</v>
      </c>
      <c r="BC170" s="57">
        <f t="shared" ref="BC170:BE171" si="528">AT170+AW170+AZ170</f>
        <v>1530.5092947625221</v>
      </c>
      <c r="BD170" s="57">
        <f t="shared" si="528"/>
        <v>0</v>
      </c>
      <c r="BE170" s="57">
        <f t="shared" si="528"/>
        <v>1530.5092947625221</v>
      </c>
      <c r="BF170" s="57">
        <f t="shared" ref="BF170:BH171" si="529">AN170+BC170</f>
        <v>2758.7112135924344</v>
      </c>
      <c r="BG170" s="57">
        <f t="shared" si="529"/>
        <v>0</v>
      </c>
      <c r="BH170" s="57">
        <f t="shared" si="529"/>
        <v>2758.7112135924344</v>
      </c>
      <c r="BI170" s="57">
        <f t="shared" ref="BI170:BK171" si="530">AQ170+BC170</f>
        <v>5048.5066540972366</v>
      </c>
      <c r="BJ170" s="57">
        <f t="shared" si="530"/>
        <v>0</v>
      </c>
      <c r="BK170" s="57">
        <f t="shared" si="530"/>
        <v>5048.5066540972366</v>
      </c>
      <c r="BL170" s="57">
        <f>BL171*BL174</f>
        <v>334.60769289692382</v>
      </c>
      <c r="BM170" s="57"/>
      <c r="BN170" s="57">
        <f>BL170+BM170</f>
        <v>334.60769289692382</v>
      </c>
      <c r="BO170" s="57">
        <f t="shared" si="519"/>
        <v>-33.43055517329509</v>
      </c>
      <c r="BP170" s="57">
        <f t="shared" si="406"/>
        <v>-7.769505783029091</v>
      </c>
      <c r="BQ170" s="68"/>
    </row>
    <row r="171" spans="1:69" s="72" customFormat="1" ht="12.75" customHeight="1" outlineLevel="5" x14ac:dyDescent="0.2">
      <c r="A171" s="70"/>
      <c r="B171" s="51" t="s">
        <v>51</v>
      </c>
      <c r="C171" s="60" t="s">
        <v>136</v>
      </c>
      <c r="D171" s="53">
        <f>SUM(D172:D173)</f>
        <v>139.20781800000003</v>
      </c>
      <c r="E171" s="53"/>
      <c r="F171" s="53">
        <f>D171+E171</f>
        <v>139.20781800000003</v>
      </c>
      <c r="G171" s="53">
        <f>SUM(G172:G173)</f>
        <v>106.97777825600001</v>
      </c>
      <c r="H171" s="53"/>
      <c r="I171" s="53">
        <f>G171+H171</f>
        <v>106.97777825600001</v>
      </c>
      <c r="J171" s="53">
        <f>SUM(J172:J173)</f>
        <v>138.94061647999999</v>
      </c>
      <c r="K171" s="53"/>
      <c r="L171" s="53">
        <f>J171+K171</f>
        <v>138.94061647999999</v>
      </c>
      <c r="M171" s="53">
        <f t="shared" si="523"/>
        <v>385.12621273600007</v>
      </c>
      <c r="N171" s="53">
        <f t="shared" si="523"/>
        <v>0</v>
      </c>
      <c r="O171" s="53">
        <f t="shared" si="523"/>
        <v>385.12621273600007</v>
      </c>
      <c r="P171" s="53">
        <f>SUM(P172:P173)</f>
        <v>111.65967720000002</v>
      </c>
      <c r="Q171" s="53"/>
      <c r="R171" s="53">
        <f>P171+Q171</f>
        <v>111.65967720000002</v>
      </c>
      <c r="S171" s="53">
        <f>SUM(S172:S173)</f>
        <v>102.6827376</v>
      </c>
      <c r="T171" s="53"/>
      <c r="U171" s="53">
        <f>S171+T171</f>
        <v>102.6827376</v>
      </c>
      <c r="V171" s="53">
        <f>SUM(V172:V173)</f>
        <v>114.9652928</v>
      </c>
      <c r="W171" s="53"/>
      <c r="X171" s="53">
        <f>V171+W171</f>
        <v>114.9652928</v>
      </c>
      <c r="Y171" s="53">
        <f t="shared" si="524"/>
        <v>329.30770760000001</v>
      </c>
      <c r="Z171" s="53">
        <f t="shared" si="524"/>
        <v>0</v>
      </c>
      <c r="AA171" s="53">
        <f t="shared" si="524"/>
        <v>329.30770760000001</v>
      </c>
      <c r="AB171" s="53">
        <f t="shared" si="525"/>
        <v>714.43392033600003</v>
      </c>
      <c r="AC171" s="53">
        <f t="shared" si="525"/>
        <v>0</v>
      </c>
      <c r="AD171" s="53">
        <f t="shared" si="525"/>
        <v>714.43392033600003</v>
      </c>
      <c r="AE171" s="53">
        <f>SUM(AE172:AE173)</f>
        <v>125.29972799999999</v>
      </c>
      <c r="AF171" s="53"/>
      <c r="AG171" s="53">
        <f>AE171+AF171</f>
        <v>125.29972799999999</v>
      </c>
      <c r="AH171" s="53">
        <f>SUM(AH172:AH173)</f>
        <v>113.04651944094233</v>
      </c>
      <c r="AI171" s="53"/>
      <c r="AJ171" s="53">
        <f>AH171+AI171</f>
        <v>113.04651944094233</v>
      </c>
      <c r="AK171" s="53">
        <f>SUM(AK172:AK173)</f>
        <v>121.09094424000001</v>
      </c>
      <c r="AL171" s="53"/>
      <c r="AM171" s="53">
        <f>AK171+AL171</f>
        <v>121.09094424000001</v>
      </c>
      <c r="AN171" s="53">
        <f t="shared" si="526"/>
        <v>359.43719168094231</v>
      </c>
      <c r="AO171" s="53">
        <f t="shared" si="526"/>
        <v>0</v>
      </c>
      <c r="AP171" s="53">
        <f t="shared" si="526"/>
        <v>359.43719168094231</v>
      </c>
      <c r="AQ171" s="53">
        <f t="shared" si="527"/>
        <v>1073.8711120169423</v>
      </c>
      <c r="AR171" s="53">
        <f t="shared" si="527"/>
        <v>0</v>
      </c>
      <c r="AS171" s="53">
        <f t="shared" si="527"/>
        <v>1073.8711120169423</v>
      </c>
      <c r="AT171" s="53">
        <f>SUM(AT172:AT173)</f>
        <v>136.49756000000002</v>
      </c>
      <c r="AU171" s="53"/>
      <c r="AV171" s="53">
        <f>AT171+AU171</f>
        <v>136.49756000000002</v>
      </c>
      <c r="AW171" s="53">
        <f>SUM(AW172:AW173)</f>
        <v>191.30771559999999</v>
      </c>
      <c r="AX171" s="53"/>
      <c r="AY171" s="53">
        <f>AW171+AX171</f>
        <v>191.30771559999999</v>
      </c>
      <c r="AZ171" s="53">
        <f>SUM(AZ172:AZ173)</f>
        <v>192.56727660000001</v>
      </c>
      <c r="BA171" s="53"/>
      <c r="BB171" s="53">
        <f>AZ171+BA171</f>
        <v>192.56727660000001</v>
      </c>
      <c r="BC171" s="53">
        <f t="shared" si="528"/>
        <v>520.37255219999997</v>
      </c>
      <c r="BD171" s="53">
        <f t="shared" si="528"/>
        <v>0</v>
      </c>
      <c r="BE171" s="53">
        <f t="shared" si="528"/>
        <v>520.37255219999997</v>
      </c>
      <c r="BF171" s="53">
        <f t="shared" si="529"/>
        <v>879.80974388094228</v>
      </c>
      <c r="BG171" s="53">
        <f t="shared" si="529"/>
        <v>0</v>
      </c>
      <c r="BH171" s="53">
        <f t="shared" si="529"/>
        <v>879.80974388094228</v>
      </c>
      <c r="BI171" s="53">
        <f t="shared" si="530"/>
        <v>1594.2436642169423</v>
      </c>
      <c r="BJ171" s="53">
        <f t="shared" si="530"/>
        <v>0</v>
      </c>
      <c r="BK171" s="53">
        <f t="shared" si="530"/>
        <v>1594.2436642169423</v>
      </c>
      <c r="BL171" s="53">
        <f>SUM(BL172:BL173)</f>
        <v>102.77800000000001</v>
      </c>
      <c r="BM171" s="53"/>
      <c r="BN171" s="53">
        <f>BL171+BM171</f>
        <v>102.77800000000001</v>
      </c>
      <c r="BO171" s="57">
        <f t="shared" si="519"/>
        <v>-10.268519440942327</v>
      </c>
      <c r="BP171" s="53">
        <f t="shared" si="406"/>
        <v>-7.3763956568461726</v>
      </c>
      <c r="BQ171" s="71"/>
    </row>
    <row r="172" spans="1:69" s="72" customFormat="1" ht="12.75" customHeight="1" outlineLevel="5" x14ac:dyDescent="0.2">
      <c r="A172" s="70"/>
      <c r="B172" s="51" t="s">
        <v>137</v>
      </c>
      <c r="C172" s="60" t="s">
        <v>136</v>
      </c>
      <c r="D172" s="53">
        <f>'[3]Энергия на технологию'!E81</f>
        <v>121.70781800000002</v>
      </c>
      <c r="E172" s="53"/>
      <c r="F172" s="53">
        <f>D172+E172</f>
        <v>121.70781800000002</v>
      </c>
      <c r="G172" s="53">
        <f>'[3]Энергия на технологию'!F81</f>
        <v>91.777778256000005</v>
      </c>
      <c r="H172" s="53"/>
      <c r="I172" s="53">
        <f>G172+H172</f>
        <v>91.777778256000005</v>
      </c>
      <c r="J172" s="53">
        <f>'[3]Энергия на технологию'!G81</f>
        <v>119.54061647999998</v>
      </c>
      <c r="K172" s="53"/>
      <c r="L172" s="53">
        <f>J172+K172</f>
        <v>119.54061647999998</v>
      </c>
      <c r="M172" s="53">
        <f>D172+G172+J172</f>
        <v>333.02621273599999</v>
      </c>
      <c r="N172" s="53"/>
      <c r="O172" s="53">
        <f>F172+I172+L172</f>
        <v>333.02621273599999</v>
      </c>
      <c r="P172" s="53">
        <f>'[3]Энергия на технологию'!I81</f>
        <v>95.819677200000015</v>
      </c>
      <c r="Q172" s="53"/>
      <c r="R172" s="53">
        <f>P172+Q172</f>
        <v>95.819677200000015</v>
      </c>
      <c r="S172" s="53">
        <f>'[3]Энергия на технологию'!J81</f>
        <v>87.292737599999995</v>
      </c>
      <c r="T172" s="53"/>
      <c r="U172" s="53">
        <f>S172+T172</f>
        <v>87.292737599999995</v>
      </c>
      <c r="V172" s="53">
        <f>'[3]Энергия на технологию'!K81</f>
        <v>97.253292799999997</v>
      </c>
      <c r="W172" s="53"/>
      <c r="X172" s="53">
        <f>V172+W172</f>
        <v>97.253292799999997</v>
      </c>
      <c r="Y172" s="53">
        <f>P172+S172+V172</f>
        <v>280.36570760000001</v>
      </c>
      <c r="Z172" s="53"/>
      <c r="AA172" s="53">
        <f>R172+U172+X172</f>
        <v>280.36570760000001</v>
      </c>
      <c r="AB172" s="53">
        <f>M172+Y172</f>
        <v>613.391920336</v>
      </c>
      <c r="AC172" s="53"/>
      <c r="AD172" s="53">
        <f>O172+AA172</f>
        <v>613.391920336</v>
      </c>
      <c r="AE172" s="53">
        <f>'[3]Энергия на технологию'!N81</f>
        <v>107.04772799999999</v>
      </c>
      <c r="AF172" s="53"/>
      <c r="AG172" s="53">
        <f>AE172+AF172</f>
        <v>107.04772799999999</v>
      </c>
      <c r="AH172" s="53">
        <f>117.3/AJ7*BN7</f>
        <v>95.39824985915493</v>
      </c>
      <c r="AI172" s="53"/>
      <c r="AJ172" s="53">
        <f>AH172+AI172</f>
        <v>95.39824985915493</v>
      </c>
      <c r="AK172" s="53">
        <f>'[3]Энергия на технологию'!P81</f>
        <v>99.688944240000012</v>
      </c>
      <c r="AL172" s="53"/>
      <c r="AM172" s="53">
        <f>AK172+AL172</f>
        <v>99.688944240000012</v>
      </c>
      <c r="AN172" s="53">
        <f>AE172+AH172+AK172</f>
        <v>302.13492209915495</v>
      </c>
      <c r="AO172" s="53"/>
      <c r="AP172" s="53">
        <f>AG172+AJ172+AM172</f>
        <v>302.13492209915495</v>
      </c>
      <c r="AQ172" s="53">
        <f>AB172+AN172</f>
        <v>915.526842435155</v>
      </c>
      <c r="AR172" s="53"/>
      <c r="AS172" s="53">
        <f>AD172+AP172</f>
        <v>915.526842435155</v>
      </c>
      <c r="AT172" s="53">
        <f>'[3]Энергия на технологию'!S81</f>
        <v>110.13756000000002</v>
      </c>
      <c r="AU172" s="53"/>
      <c r="AV172" s="53">
        <f>AT172+AU172</f>
        <v>110.13756000000002</v>
      </c>
      <c r="AW172" s="53">
        <f>'[3]Энергия на технологию'!T81</f>
        <v>166.30771559999999</v>
      </c>
      <c r="AX172" s="53"/>
      <c r="AY172" s="53">
        <f>AW172+AX172</f>
        <v>166.30771559999999</v>
      </c>
      <c r="AZ172" s="53">
        <f>'[3]Энергия на технологию'!U81</f>
        <v>167.7072766</v>
      </c>
      <c r="BA172" s="53"/>
      <c r="BB172" s="53">
        <f>AZ172+BA172</f>
        <v>167.7072766</v>
      </c>
      <c r="BC172" s="53">
        <f>AT172+AW172+AZ172</f>
        <v>444.1525522</v>
      </c>
      <c r="BD172" s="53"/>
      <c r="BE172" s="53">
        <f>AV172+AY172+BB172</f>
        <v>444.1525522</v>
      </c>
      <c r="BF172" s="53">
        <f>AN172+BC172</f>
        <v>746.28747429915495</v>
      </c>
      <c r="BG172" s="53"/>
      <c r="BH172" s="53">
        <f>AP172+BE172</f>
        <v>746.28747429915495</v>
      </c>
      <c r="BI172" s="53">
        <f>AQ172+BC172</f>
        <v>1359.6793946351549</v>
      </c>
      <c r="BJ172" s="53"/>
      <c r="BK172" s="53">
        <f>AS172+BE172</f>
        <v>1359.6793946351549</v>
      </c>
      <c r="BL172" s="53">
        <v>88.68</v>
      </c>
      <c r="BM172" s="53"/>
      <c r="BN172" s="53">
        <f>BL172+BM172</f>
        <v>88.68</v>
      </c>
      <c r="BO172" s="57">
        <f t="shared" si="519"/>
        <v>-6.7182498591549233</v>
      </c>
      <c r="BP172" s="53">
        <f t="shared" si="406"/>
        <v>-5.5199821749782112</v>
      </c>
      <c r="BQ172" s="71"/>
    </row>
    <row r="173" spans="1:69" s="72" customFormat="1" ht="12.75" customHeight="1" outlineLevel="5" x14ac:dyDescent="0.2">
      <c r="A173" s="70"/>
      <c r="B173" s="51" t="s">
        <v>138</v>
      </c>
      <c r="C173" s="60" t="s">
        <v>136</v>
      </c>
      <c r="D173" s="53">
        <f>'[3]Энергия на технологию'!E168</f>
        <v>17.5</v>
      </c>
      <c r="E173" s="53"/>
      <c r="F173" s="53">
        <f>D173+E173</f>
        <v>17.5</v>
      </c>
      <c r="G173" s="53">
        <f>'[3]Энергия на технологию'!F168</f>
        <v>15.2</v>
      </c>
      <c r="H173" s="53"/>
      <c r="I173" s="53">
        <f>G173+H173</f>
        <v>15.2</v>
      </c>
      <c r="J173" s="53">
        <f>'[3]Энергия на технологию'!G168</f>
        <v>19.399999999999999</v>
      </c>
      <c r="K173" s="53"/>
      <c r="L173" s="53">
        <f>J173+K173</f>
        <v>19.399999999999999</v>
      </c>
      <c r="M173" s="53">
        <f>D173+G173+J173</f>
        <v>52.1</v>
      </c>
      <c r="N173" s="53"/>
      <c r="O173" s="53">
        <f>F173+I173+L173</f>
        <v>52.1</v>
      </c>
      <c r="P173" s="53">
        <f>'[3]Энергия на технологию'!I168</f>
        <v>15.84</v>
      </c>
      <c r="Q173" s="53"/>
      <c r="R173" s="53">
        <f>P173+Q173</f>
        <v>15.84</v>
      </c>
      <c r="S173" s="53">
        <f>'[3]Энергия на технологию'!J168</f>
        <v>15.39</v>
      </c>
      <c r="T173" s="53"/>
      <c r="U173" s="53">
        <f>S173+T173</f>
        <v>15.39</v>
      </c>
      <c r="V173" s="53">
        <f>'[3]Энергия на технологию'!K168</f>
        <v>17.712</v>
      </c>
      <c r="W173" s="53"/>
      <c r="X173" s="53">
        <f>V173+W173</f>
        <v>17.712</v>
      </c>
      <c r="Y173" s="53">
        <f>P173+S173+V173</f>
        <v>48.942</v>
      </c>
      <c r="Z173" s="53"/>
      <c r="AA173" s="53">
        <f>R173+U173+X173</f>
        <v>48.942</v>
      </c>
      <c r="AB173" s="53">
        <f>M173+Y173</f>
        <v>101.042</v>
      </c>
      <c r="AC173" s="53"/>
      <c r="AD173" s="53">
        <f>O173+AA173</f>
        <v>101.042</v>
      </c>
      <c r="AE173" s="53">
        <f>'[3]Энергия на технологию'!N168</f>
        <v>18.251999999999999</v>
      </c>
      <c r="AF173" s="53"/>
      <c r="AG173" s="53">
        <f>AE173+AF173</f>
        <v>18.251999999999999</v>
      </c>
      <c r="AH173" s="53">
        <f>21.7/AJ7*BN7</f>
        <v>17.6482695817874</v>
      </c>
      <c r="AI173" s="53"/>
      <c r="AJ173" s="53">
        <f>AH173+AI173</f>
        <v>17.6482695817874</v>
      </c>
      <c r="AK173" s="53">
        <f>'[3]Энергия на технологию'!P168</f>
        <v>21.402000000000001</v>
      </c>
      <c r="AL173" s="53"/>
      <c r="AM173" s="53">
        <f>AK173+AL173</f>
        <v>21.402000000000001</v>
      </c>
      <c r="AN173" s="53">
        <f>AE173+AH173+AK173</f>
        <v>57.302269581787399</v>
      </c>
      <c r="AO173" s="53"/>
      <c r="AP173" s="53">
        <f>AG173+AJ173+AM173</f>
        <v>57.302269581787399</v>
      </c>
      <c r="AQ173" s="53">
        <f>AB173+AN173</f>
        <v>158.34426958178739</v>
      </c>
      <c r="AR173" s="53"/>
      <c r="AS173" s="53">
        <f>AD173+AP173</f>
        <v>158.34426958178739</v>
      </c>
      <c r="AT173" s="53">
        <f>'[3]Энергия на технологию'!S168</f>
        <v>26.36</v>
      </c>
      <c r="AU173" s="53"/>
      <c r="AV173" s="53">
        <f>AT173+AU173</f>
        <v>26.36</v>
      </c>
      <c r="AW173" s="53">
        <f>'[3]Энергия на технологию'!T168</f>
        <v>25</v>
      </c>
      <c r="AX173" s="53"/>
      <c r="AY173" s="53">
        <f>AW173+AX173</f>
        <v>25</v>
      </c>
      <c r="AZ173" s="53">
        <f>'[3]Энергия на технологию'!U168</f>
        <v>24.86</v>
      </c>
      <c r="BA173" s="53"/>
      <c r="BB173" s="53">
        <f>AZ173+BA173</f>
        <v>24.86</v>
      </c>
      <c r="BC173" s="53">
        <f>AT173+AW173+AZ173</f>
        <v>76.22</v>
      </c>
      <c r="BD173" s="53"/>
      <c r="BE173" s="53">
        <f>AV173+AY173+BB173</f>
        <v>76.22</v>
      </c>
      <c r="BF173" s="53">
        <f>AN173+BC173</f>
        <v>133.52226958178738</v>
      </c>
      <c r="BG173" s="53"/>
      <c r="BH173" s="53">
        <f>AP173+BE173</f>
        <v>133.52226958178738</v>
      </c>
      <c r="BI173" s="53">
        <f>AQ173+BC173</f>
        <v>234.56426958178739</v>
      </c>
      <c r="BJ173" s="53"/>
      <c r="BK173" s="53">
        <f>AS173+BE173</f>
        <v>234.56426958178739</v>
      </c>
      <c r="BL173" s="53">
        <v>14.098000000000001</v>
      </c>
      <c r="BM173" s="53"/>
      <c r="BN173" s="53">
        <f>BL173+BM173</f>
        <v>14.098000000000001</v>
      </c>
      <c r="BO173" s="57">
        <f t="shared" si="519"/>
        <v>-3.5502695817873988</v>
      </c>
      <c r="BP173" s="53">
        <f t="shared" si="406"/>
        <v>-20.287254753070851</v>
      </c>
      <c r="BQ173" s="71"/>
    </row>
    <row r="174" spans="1:69" s="72" customFormat="1" ht="12.75" hidden="1" customHeight="1" outlineLevel="5" x14ac:dyDescent="0.2">
      <c r="A174" s="73"/>
      <c r="B174" s="55" t="s">
        <v>53</v>
      </c>
      <c r="C174" s="60" t="s">
        <v>139</v>
      </c>
      <c r="D174" s="53">
        <f>'[3]ЦФО ОГЭ'!E24</f>
        <v>3.0909114858010822</v>
      </c>
      <c r="E174" s="53"/>
      <c r="F174" s="53">
        <f>IF(F171=0,,F170/F171)</f>
        <v>3.0909114858010822</v>
      </c>
      <c r="G174" s="53">
        <f>'[3]ЦФО ОГЭ'!F24</f>
        <v>3.204432827488997</v>
      </c>
      <c r="H174" s="53"/>
      <c r="I174" s="53">
        <f>IF(I171=0,,I170/I171)</f>
        <v>3.204432827488997</v>
      </c>
      <c r="J174" s="53">
        <f>'[3]ЦФО ОГЭ'!G24</f>
        <v>3.1688519016637464</v>
      </c>
      <c r="K174" s="53"/>
      <c r="L174" s="53">
        <f>IF(L171=0,,L170/L171)</f>
        <v>3.1688519016637464</v>
      </c>
      <c r="M174" s="53">
        <f>IF(M171=0,,M170/M171)</f>
        <v>3.150562970398489</v>
      </c>
      <c r="N174" s="53">
        <f>IF(N171=0,,N170/N171)</f>
        <v>0</v>
      </c>
      <c r="O174" s="53">
        <f>IF(O171=0,,O170/O171)</f>
        <v>3.150562970398489</v>
      </c>
      <c r="P174" s="53">
        <f>'[3]ЦФО ОГЭ'!I24</f>
        <v>3.1791772079201883</v>
      </c>
      <c r="Q174" s="53"/>
      <c r="R174" s="53">
        <f>IF(R171=0,,R170/R171)</f>
        <v>3.1791772079201888</v>
      </c>
      <c r="S174" s="53">
        <f>'[3]ЦФО ОГЭ'!J24</f>
        <v>3.3653143740957359</v>
      </c>
      <c r="T174" s="53"/>
      <c r="U174" s="53">
        <f>IF(U171=0,,U170/U171)</f>
        <v>3.3653143740957359</v>
      </c>
      <c r="V174" s="53">
        <f>'[3]ЦФО ОГЭ'!K24</f>
        <v>3.2695559934606964</v>
      </c>
      <c r="W174" s="53"/>
      <c r="X174" s="53">
        <f>IF(X171=0,,X170/X171)</f>
        <v>3.2695559934606964</v>
      </c>
      <c r="Y174" s="53">
        <f t="shared" ref="Y174:AD174" si="531">IF(Y171=0,,Y170/Y171)</f>
        <v>3.2687696974176439</v>
      </c>
      <c r="Z174" s="53">
        <f t="shared" si="531"/>
        <v>0</v>
      </c>
      <c r="AA174" s="53">
        <f t="shared" si="531"/>
        <v>3.2687696974176439</v>
      </c>
      <c r="AB174" s="53">
        <f t="shared" si="531"/>
        <v>3.2050486060738921</v>
      </c>
      <c r="AC174" s="53">
        <f t="shared" si="531"/>
        <v>0</v>
      </c>
      <c r="AD174" s="53">
        <f t="shared" si="531"/>
        <v>3.2050486060738921</v>
      </c>
      <c r="AE174" s="53">
        <f>'[3]ЦФО ОГЭ'!N24</f>
        <v>3.3492502723103348</v>
      </c>
      <c r="AF174" s="53"/>
      <c r="AG174" s="53">
        <f>IF(AG171=0,,AG170/AG171)</f>
        <v>3.3492502723103348</v>
      </c>
      <c r="AH174" s="53">
        <f>'[3]ЦФО ОГЭ'!O24</f>
        <v>3.2556353781638463</v>
      </c>
      <c r="AI174" s="53"/>
      <c r="AJ174" s="53">
        <f>IF(AJ171=0,,AJ170/AJ171)</f>
        <v>3.2556353781638463</v>
      </c>
      <c r="AK174" s="53">
        <f>'[3]ЦФО ОГЭ'!P24</f>
        <v>3.6377907976521544</v>
      </c>
      <c r="AL174" s="53"/>
      <c r="AM174" s="53">
        <f>IF(AM171=0,,AM170/AM171)</f>
        <v>3.6377907976521544</v>
      </c>
      <c r="AN174" s="53">
        <f t="shared" ref="AN174:AS174" si="532">IF(AN171=0,,AN170/AN171)</f>
        <v>3.4170140076103661</v>
      </c>
      <c r="AO174" s="53">
        <f t="shared" si="532"/>
        <v>0</v>
      </c>
      <c r="AP174" s="53">
        <f t="shared" si="532"/>
        <v>3.4170140076103661</v>
      </c>
      <c r="AQ174" s="53">
        <f t="shared" si="532"/>
        <v>3.2759958992911358</v>
      </c>
      <c r="AR174" s="53">
        <f t="shared" si="532"/>
        <v>0</v>
      </c>
      <c r="AS174" s="53">
        <f t="shared" si="532"/>
        <v>3.2759958992911358</v>
      </c>
      <c r="AT174" s="53">
        <f>'[3]ЦФО ОГЭ'!S24</f>
        <v>3.0392091422945584</v>
      </c>
      <c r="AU174" s="53"/>
      <c r="AV174" s="53">
        <f>IF(AV171=0,,AV170/AV171)</f>
        <v>3.0392091422945584</v>
      </c>
      <c r="AW174" s="53">
        <f>'[3]ЦФО ОГЭ'!T24</f>
        <v>2.9318546705300852</v>
      </c>
      <c r="AX174" s="53"/>
      <c r="AY174" s="53">
        <f>IF(AY171=0,,AY170/AY171)</f>
        <v>2.9318546705300852</v>
      </c>
      <c r="AZ174" s="53">
        <f>'[3]ЦФО ОГЭ'!U24</f>
        <v>2.8809580361449671</v>
      </c>
      <c r="BA174" s="53"/>
      <c r="BB174" s="53">
        <f>IF(BB171=0,,BB170/BB171)</f>
        <v>2.8809580361449671</v>
      </c>
      <c r="BC174" s="53">
        <f t="shared" ref="BC174:BK174" si="533">IF(BC171=0,,BC170/BC171)</f>
        <v>2.9411799071490732</v>
      </c>
      <c r="BD174" s="53">
        <f t="shared" si="533"/>
        <v>0</v>
      </c>
      <c r="BE174" s="53">
        <f t="shared" si="533"/>
        <v>2.9411799071490732</v>
      </c>
      <c r="BF174" s="53">
        <f t="shared" si="533"/>
        <v>3.1355770185306668</v>
      </c>
      <c r="BG174" s="53">
        <f t="shared" si="533"/>
        <v>0</v>
      </c>
      <c r="BH174" s="53">
        <f t="shared" si="533"/>
        <v>3.1355770185306668</v>
      </c>
      <c r="BI174" s="53">
        <f t="shared" si="533"/>
        <v>3.1667095610362379</v>
      </c>
      <c r="BJ174" s="53">
        <f t="shared" si="533"/>
        <v>0</v>
      </c>
      <c r="BK174" s="53">
        <f t="shared" si="533"/>
        <v>3.1667095610362379</v>
      </c>
      <c r="BL174" s="53">
        <f>AH174</f>
        <v>3.2556353781638463</v>
      </c>
      <c r="BM174" s="53"/>
      <c r="BN174" s="53">
        <f>IF(BN171=0,,BN170/BN171)</f>
        <v>3.2556353781638463</v>
      </c>
      <c r="BO174" s="57">
        <f t="shared" si="519"/>
        <v>0</v>
      </c>
      <c r="BP174" s="53">
        <f t="shared" si="406"/>
        <v>0</v>
      </c>
      <c r="BQ174" s="71"/>
    </row>
    <row r="175" spans="1:69" s="69" customFormat="1" ht="24" outlineLevel="3" x14ac:dyDescent="0.2">
      <c r="A175" s="44" t="s">
        <v>140</v>
      </c>
      <c r="B175" s="45" t="s">
        <v>141</v>
      </c>
      <c r="C175" s="67" t="s">
        <v>44</v>
      </c>
      <c r="D175" s="57">
        <f>D176*D177</f>
        <v>2.9819999999999998</v>
      </c>
      <c r="E175" s="57"/>
      <c r="F175" s="57">
        <f>D175+E175</f>
        <v>2.9819999999999998</v>
      </c>
      <c r="G175" s="57">
        <f>G176*G177</f>
        <v>2.5900799999999999</v>
      </c>
      <c r="H175" s="57"/>
      <c r="I175" s="57">
        <f>G175+H175</f>
        <v>2.5900799999999999</v>
      </c>
      <c r="J175" s="57">
        <f>J176*J177</f>
        <v>3.3057599999999998</v>
      </c>
      <c r="K175" s="57"/>
      <c r="L175" s="57">
        <f>J175+K175</f>
        <v>3.3057599999999998</v>
      </c>
      <c r="M175" s="57">
        <f>D175+G175+J175</f>
        <v>8.8778399999999991</v>
      </c>
      <c r="N175" s="57">
        <f>E175+H175+K175</f>
        <v>0</v>
      </c>
      <c r="O175" s="57">
        <f>F175+I175+L175</f>
        <v>8.8778399999999991</v>
      </c>
      <c r="P175" s="57">
        <f>P176*P177</f>
        <v>2.9990399999999995</v>
      </c>
      <c r="Q175" s="57"/>
      <c r="R175" s="57">
        <f>P175+Q175</f>
        <v>2.9990399999999995</v>
      </c>
      <c r="S175" s="57">
        <f>S176*S177</f>
        <v>2.91384</v>
      </c>
      <c r="T175" s="57"/>
      <c r="U175" s="57">
        <f>S175+T175</f>
        <v>2.91384</v>
      </c>
      <c r="V175" s="57">
        <f>V176*V177</f>
        <v>3.353472</v>
      </c>
      <c r="W175" s="57"/>
      <c r="X175" s="57">
        <f>V175+W175</f>
        <v>3.353472</v>
      </c>
      <c r="Y175" s="57">
        <f>P175+S175+V175</f>
        <v>9.2663519999999995</v>
      </c>
      <c r="Z175" s="57">
        <f>Q175+T175+W175</f>
        <v>0</v>
      </c>
      <c r="AA175" s="57">
        <f>R175+U175+X175</f>
        <v>9.2663519999999995</v>
      </c>
      <c r="AB175" s="57">
        <f>M175+Y175</f>
        <v>18.144191999999997</v>
      </c>
      <c r="AC175" s="57">
        <f>N175+Z175</f>
        <v>0</v>
      </c>
      <c r="AD175" s="57">
        <f>O175+AA175</f>
        <v>18.144191999999997</v>
      </c>
      <c r="AE175" s="57">
        <f>AE176*AE177</f>
        <v>3.4557120000000001</v>
      </c>
      <c r="AF175" s="57"/>
      <c r="AG175" s="57">
        <f>AE175+AF175</f>
        <v>3.4557120000000001</v>
      </c>
      <c r="AH175" s="57">
        <f>AH176*AH177</f>
        <v>4.1134560000000002</v>
      </c>
      <c r="AI175" s="57"/>
      <c r="AJ175" s="57">
        <f>AH175+AI175</f>
        <v>4.1134560000000002</v>
      </c>
      <c r="AK175" s="57">
        <f>AK176*AK177</f>
        <v>4.0521120000000002</v>
      </c>
      <c r="AL175" s="57"/>
      <c r="AM175" s="57">
        <f>AK175+AL175</f>
        <v>4.0521120000000002</v>
      </c>
      <c r="AN175" s="57">
        <f>AE175+AH175+AK175</f>
        <v>11.62128</v>
      </c>
      <c r="AO175" s="57">
        <f>AF175+AI175+AL175</f>
        <v>0</v>
      </c>
      <c r="AP175" s="57">
        <f>AG175+AJ175+AM175</f>
        <v>11.62128</v>
      </c>
      <c r="AQ175" s="57">
        <f>AB175+AN175</f>
        <v>29.765471999999995</v>
      </c>
      <c r="AR175" s="57">
        <f>AC175+AO175</f>
        <v>0</v>
      </c>
      <c r="AS175" s="57">
        <f>AD175+AP175</f>
        <v>29.765471999999995</v>
      </c>
      <c r="AT175" s="57">
        <f>AT176*AT177</f>
        <v>4.4917439999999997</v>
      </c>
      <c r="AU175" s="57"/>
      <c r="AV175" s="57">
        <f>AT175+AU175</f>
        <v>4.4917439999999997</v>
      </c>
      <c r="AW175" s="57">
        <f>AW176*AW177</f>
        <v>4.26</v>
      </c>
      <c r="AX175" s="57"/>
      <c r="AY175" s="57">
        <f>AW175+AX175</f>
        <v>4.26</v>
      </c>
      <c r="AZ175" s="57">
        <f>AZ176*AZ177</f>
        <v>4.2361439999999995</v>
      </c>
      <c r="BA175" s="57"/>
      <c r="BB175" s="57">
        <f>AZ175+BA175</f>
        <v>4.2361439999999995</v>
      </c>
      <c r="BC175" s="57">
        <f>AT175+AW175+AZ175</f>
        <v>12.987887999999998</v>
      </c>
      <c r="BD175" s="57">
        <f>AU175+AX175+BA175</f>
        <v>0</v>
      </c>
      <c r="BE175" s="57">
        <f>AV175+AY175+BB175</f>
        <v>12.987887999999998</v>
      </c>
      <c r="BF175" s="57">
        <f>AN175+BC175</f>
        <v>24.609167999999997</v>
      </c>
      <c r="BG175" s="57">
        <f>AO175+BD175</f>
        <v>0</v>
      </c>
      <c r="BH175" s="57">
        <f>AP175+BE175</f>
        <v>24.609167999999997</v>
      </c>
      <c r="BI175" s="57">
        <f>AQ175+BC175</f>
        <v>42.753359999999994</v>
      </c>
      <c r="BJ175" s="57">
        <f>AR175+BD175</f>
        <v>0</v>
      </c>
      <c r="BK175" s="57">
        <f>AS175+BE175</f>
        <v>42.753359999999994</v>
      </c>
      <c r="BL175" s="57">
        <f>BL176*BL177</f>
        <v>16.63335</v>
      </c>
      <c r="BM175" s="57"/>
      <c r="BN175" s="57">
        <f>BL175+BM175</f>
        <v>16.63335</v>
      </c>
      <c r="BO175" s="57">
        <f t="shared" si="519"/>
        <v>12.519894000000001</v>
      </c>
      <c r="BP175" s="57">
        <f t="shared" si="406"/>
        <v>419.84889336016101</v>
      </c>
      <c r="BQ175" s="68"/>
    </row>
    <row r="176" spans="1:69" s="72" customFormat="1" ht="12.75" customHeight="1" outlineLevel="5" x14ac:dyDescent="0.2">
      <c r="A176" s="70"/>
      <c r="B176" s="51" t="s">
        <v>51</v>
      </c>
      <c r="C176" s="60" t="s">
        <v>133</v>
      </c>
      <c r="D176" s="53">
        <f>'[3]Энергия на технологию'!E269</f>
        <v>0.7</v>
      </c>
      <c r="E176" s="53"/>
      <c r="F176" s="53">
        <f>D176+E176</f>
        <v>0.7</v>
      </c>
      <c r="G176" s="53">
        <f>'[3]Энергия на технологию'!F269</f>
        <v>0.60799999999999998</v>
      </c>
      <c r="H176" s="53"/>
      <c r="I176" s="53">
        <f>G176+H176</f>
        <v>0.60799999999999998</v>
      </c>
      <c r="J176" s="53">
        <f>'[3]Энергия на технологию'!G269</f>
        <v>0.77600000000000002</v>
      </c>
      <c r="K176" s="53"/>
      <c r="L176" s="53">
        <f>J176+K176</f>
        <v>0.77600000000000002</v>
      </c>
      <c r="M176" s="53">
        <f>D176+G176+J176</f>
        <v>2.0839999999999996</v>
      </c>
      <c r="N176" s="53"/>
      <c r="O176" s="53">
        <f>F176+I176+L176</f>
        <v>2.0839999999999996</v>
      </c>
      <c r="P176" s="53">
        <f>'[3]Энергия на технологию'!I269</f>
        <v>0.70399999999999996</v>
      </c>
      <c r="Q176" s="53"/>
      <c r="R176" s="53">
        <f>P176+Q176</f>
        <v>0.70399999999999996</v>
      </c>
      <c r="S176" s="53">
        <f>'[3]Энергия на технологию'!J269</f>
        <v>0.68400000000000005</v>
      </c>
      <c r="T176" s="53"/>
      <c r="U176" s="53">
        <f>S176+T176</f>
        <v>0.68400000000000005</v>
      </c>
      <c r="V176" s="53">
        <f>'[3]Энергия на технологию'!K269</f>
        <v>0.78720000000000001</v>
      </c>
      <c r="W176" s="53"/>
      <c r="X176" s="53">
        <f>V176+W176</f>
        <v>0.78720000000000001</v>
      </c>
      <c r="Y176" s="53">
        <f>P176+S176+V176</f>
        <v>2.1751999999999998</v>
      </c>
      <c r="Z176" s="53"/>
      <c r="AA176" s="53">
        <f>R176+U176+X176</f>
        <v>2.1751999999999998</v>
      </c>
      <c r="AB176" s="53">
        <f>M176+Y176</f>
        <v>4.2591999999999999</v>
      </c>
      <c r="AC176" s="53"/>
      <c r="AD176" s="53">
        <f>O176+AA176</f>
        <v>4.2591999999999999</v>
      </c>
      <c r="AE176" s="53">
        <f>'[3]Энергия на технологию'!N269</f>
        <v>0.81120000000000003</v>
      </c>
      <c r="AF176" s="53"/>
      <c r="AG176" s="53">
        <f>AE176+AF176</f>
        <v>0.81120000000000003</v>
      </c>
      <c r="AH176" s="53">
        <f>'[3]Энергия на технологию'!O269</f>
        <v>0.96560000000000001</v>
      </c>
      <c r="AI176" s="53"/>
      <c r="AJ176" s="53">
        <f>AH176+AI176</f>
        <v>0.96560000000000001</v>
      </c>
      <c r="AK176" s="53">
        <f>'[3]Энергия на технологию'!P269</f>
        <v>0.95120000000000005</v>
      </c>
      <c r="AL176" s="53"/>
      <c r="AM176" s="53">
        <f>AK176+AL176</f>
        <v>0.95120000000000005</v>
      </c>
      <c r="AN176" s="53">
        <f>AE176+AH176+AK176</f>
        <v>2.7280000000000002</v>
      </c>
      <c r="AO176" s="53"/>
      <c r="AP176" s="53">
        <f>AG176+AJ176+AM176</f>
        <v>2.7280000000000002</v>
      </c>
      <c r="AQ176" s="53">
        <f>AB176+AN176</f>
        <v>6.9871999999999996</v>
      </c>
      <c r="AR176" s="53"/>
      <c r="AS176" s="53">
        <f>AD176+AP176</f>
        <v>6.9871999999999996</v>
      </c>
      <c r="AT176" s="53">
        <f>'[3]Энергия на технологию'!S269</f>
        <v>1.0544</v>
      </c>
      <c r="AU176" s="53"/>
      <c r="AV176" s="53">
        <f>AT176+AU176</f>
        <v>1.0544</v>
      </c>
      <c r="AW176" s="53">
        <f>'[3]Энергия на технологию'!T269</f>
        <v>1</v>
      </c>
      <c r="AX176" s="53"/>
      <c r="AY176" s="53">
        <f>AW176+AX176</f>
        <v>1</v>
      </c>
      <c r="AZ176" s="53">
        <f>'[3]Энергия на технологию'!U269</f>
        <v>0.99439999999999995</v>
      </c>
      <c r="BA176" s="53"/>
      <c r="BB176" s="53">
        <f>AZ176+BA176</f>
        <v>0.99439999999999995</v>
      </c>
      <c r="BC176" s="53">
        <f>AT176+AW176+AZ176</f>
        <v>3.0488</v>
      </c>
      <c r="BD176" s="53"/>
      <c r="BE176" s="53">
        <f>AV176+AY176+BB176</f>
        <v>3.0488</v>
      </c>
      <c r="BF176" s="53">
        <f>AN176+BC176</f>
        <v>5.7767999999999997</v>
      </c>
      <c r="BG176" s="53"/>
      <c r="BH176" s="53">
        <f>AP176+BE176</f>
        <v>5.7767999999999997</v>
      </c>
      <c r="BI176" s="53">
        <f>AQ176+BC176</f>
        <v>10.036</v>
      </c>
      <c r="BJ176" s="53"/>
      <c r="BK176" s="53">
        <f>AS176+BE176</f>
        <v>10.036</v>
      </c>
      <c r="BL176" s="53">
        <v>4.1070000000000002</v>
      </c>
      <c r="BM176" s="53"/>
      <c r="BN176" s="53">
        <f>BL176+BM176</f>
        <v>4.1070000000000002</v>
      </c>
      <c r="BO176" s="57">
        <f t="shared" si="519"/>
        <v>3.1414</v>
      </c>
      <c r="BP176" s="53">
        <f t="shared" si="406"/>
        <v>448.7714285714286</v>
      </c>
      <c r="BQ176" s="71"/>
    </row>
    <row r="177" spans="1:70" s="72" customFormat="1" ht="12.75" hidden="1" customHeight="1" outlineLevel="5" x14ac:dyDescent="0.2">
      <c r="A177" s="73"/>
      <c r="B177" s="55" t="s">
        <v>53</v>
      </c>
      <c r="C177" s="60" t="s">
        <v>67</v>
      </c>
      <c r="D177" s="53">
        <f>'[3]ЦФО ОГЭ'!E31</f>
        <v>4.26</v>
      </c>
      <c r="E177" s="53"/>
      <c r="F177" s="53">
        <f>IF(F176=0,,F175/F176)</f>
        <v>4.26</v>
      </c>
      <c r="G177" s="53">
        <f>'[3]ЦФО ОГЭ'!F31</f>
        <v>4.26</v>
      </c>
      <c r="H177" s="53"/>
      <c r="I177" s="53">
        <f>IF(I176=0,,I175/I176)</f>
        <v>4.26</v>
      </c>
      <c r="J177" s="53">
        <f>'[3]ЦФО ОГЭ'!G31</f>
        <v>4.26</v>
      </c>
      <c r="K177" s="53"/>
      <c r="L177" s="53">
        <f>IF(L176=0,,L175/L176)</f>
        <v>4.26</v>
      </c>
      <c r="M177" s="53">
        <f>IF(M176=0,,M175/M176)</f>
        <v>4.2600000000000007</v>
      </c>
      <c r="N177" s="53">
        <f>IF(N176=0,,N175/N176)</f>
        <v>0</v>
      </c>
      <c r="O177" s="53">
        <f>IF(O176=0,,O175/O176)</f>
        <v>4.2600000000000007</v>
      </c>
      <c r="P177" s="53">
        <f>'[3]ЦФО ОГЭ'!I31</f>
        <v>4.26</v>
      </c>
      <c r="Q177" s="53"/>
      <c r="R177" s="53">
        <f>IF(R176=0,,R175/R176)</f>
        <v>4.26</v>
      </c>
      <c r="S177" s="53">
        <f>'[3]ЦФО ОГЭ'!J31</f>
        <v>4.26</v>
      </c>
      <c r="T177" s="53"/>
      <c r="U177" s="53">
        <f>IF(U176=0,,U175/U176)</f>
        <v>4.26</v>
      </c>
      <c r="V177" s="53">
        <f>'[3]ЦФО ОГЭ'!K31</f>
        <v>4.26</v>
      </c>
      <c r="W177" s="53"/>
      <c r="X177" s="53">
        <f>IF(X176=0,,X175/X176)</f>
        <v>4.26</v>
      </c>
      <c r="Y177" s="53">
        <f t="shared" ref="Y177:AD177" si="534">IF(Y176=0,,Y175/Y176)</f>
        <v>4.26</v>
      </c>
      <c r="Z177" s="53">
        <f t="shared" si="534"/>
        <v>0</v>
      </c>
      <c r="AA177" s="53">
        <f t="shared" si="534"/>
        <v>4.26</v>
      </c>
      <c r="AB177" s="53">
        <f t="shared" si="534"/>
        <v>4.26</v>
      </c>
      <c r="AC177" s="53">
        <f t="shared" si="534"/>
        <v>0</v>
      </c>
      <c r="AD177" s="53">
        <f t="shared" si="534"/>
        <v>4.26</v>
      </c>
      <c r="AE177" s="53">
        <f>'[3]ЦФО ОГЭ'!N31</f>
        <v>4.26</v>
      </c>
      <c r="AF177" s="53"/>
      <c r="AG177" s="53">
        <f>IF(AG176=0,,AG175/AG176)</f>
        <v>4.26</v>
      </c>
      <c r="AH177" s="53">
        <f>'[3]ЦФО ОГЭ'!O31</f>
        <v>4.26</v>
      </c>
      <c r="AI177" s="53"/>
      <c r="AJ177" s="53">
        <f>IF(AJ176=0,,AJ175/AJ176)</f>
        <v>4.26</v>
      </c>
      <c r="AK177" s="53">
        <f>'[3]ЦФО ОГЭ'!P31</f>
        <v>4.26</v>
      </c>
      <c r="AL177" s="53"/>
      <c r="AM177" s="53">
        <f>IF(AM176=0,,AM175/AM176)</f>
        <v>4.26</v>
      </c>
      <c r="AN177" s="53">
        <f t="shared" ref="AN177:AS177" si="535">IF(AN176=0,,AN175/AN176)</f>
        <v>4.26</v>
      </c>
      <c r="AO177" s="53">
        <f t="shared" si="535"/>
        <v>0</v>
      </c>
      <c r="AP177" s="53">
        <f t="shared" si="535"/>
        <v>4.26</v>
      </c>
      <c r="AQ177" s="53">
        <f t="shared" si="535"/>
        <v>4.26</v>
      </c>
      <c r="AR177" s="53">
        <f t="shared" si="535"/>
        <v>0</v>
      </c>
      <c r="AS177" s="53">
        <f t="shared" si="535"/>
        <v>4.26</v>
      </c>
      <c r="AT177" s="53">
        <f>'[3]ЦФО ОГЭ'!S31</f>
        <v>4.26</v>
      </c>
      <c r="AU177" s="53"/>
      <c r="AV177" s="53">
        <f>IF(AV176=0,,AV175/AV176)</f>
        <v>4.26</v>
      </c>
      <c r="AW177" s="53">
        <f>'[3]ЦФО ОГЭ'!T31</f>
        <v>4.26</v>
      </c>
      <c r="AX177" s="53"/>
      <c r="AY177" s="53">
        <f>IF(AY176=0,,AY175/AY176)</f>
        <v>4.26</v>
      </c>
      <c r="AZ177" s="53">
        <f>'[3]ЦФО ОГЭ'!U31</f>
        <v>4.26</v>
      </c>
      <c r="BA177" s="53"/>
      <c r="BB177" s="53">
        <f t="shared" ref="BB177:BK177" si="536">IF(BB176=0,,BB175/BB176)</f>
        <v>4.26</v>
      </c>
      <c r="BC177" s="53">
        <f t="shared" si="536"/>
        <v>4.26</v>
      </c>
      <c r="BD177" s="53">
        <f t="shared" si="536"/>
        <v>0</v>
      </c>
      <c r="BE177" s="53">
        <f t="shared" si="536"/>
        <v>4.26</v>
      </c>
      <c r="BF177" s="53">
        <f t="shared" si="536"/>
        <v>4.26</v>
      </c>
      <c r="BG177" s="53">
        <f t="shared" si="536"/>
        <v>0</v>
      </c>
      <c r="BH177" s="53">
        <f t="shared" si="536"/>
        <v>4.26</v>
      </c>
      <c r="BI177" s="53">
        <f t="shared" si="536"/>
        <v>4.26</v>
      </c>
      <c r="BJ177" s="53">
        <f t="shared" si="536"/>
        <v>0</v>
      </c>
      <c r="BK177" s="53">
        <f t="shared" si="536"/>
        <v>4.26</v>
      </c>
      <c r="BL177" s="53">
        <v>4.05</v>
      </c>
      <c r="BM177" s="53"/>
      <c r="BN177" s="53">
        <f>IF(BN176=0,,BN175/BN176)</f>
        <v>4.05</v>
      </c>
      <c r="BO177" s="53">
        <f>BN177-F177</f>
        <v>-0.20999999999999996</v>
      </c>
      <c r="BP177" s="53">
        <f t="shared" si="406"/>
        <v>-4.929577464788732</v>
      </c>
      <c r="BQ177" s="71"/>
    </row>
    <row r="178" spans="1:70" s="78" customFormat="1" ht="12.75" hidden="1" customHeight="1" outlineLevel="2" x14ac:dyDescent="0.2">
      <c r="A178" s="74" t="s">
        <v>142</v>
      </c>
      <c r="B178" s="75" t="s">
        <v>143</v>
      </c>
      <c r="C178" s="76" t="s">
        <v>44</v>
      </c>
      <c r="D178" s="41"/>
      <c r="E178" s="41"/>
      <c r="F178" s="41">
        <f t="shared" ref="F178:F183" si="537">D178+E178</f>
        <v>0</v>
      </c>
      <c r="G178" s="41"/>
      <c r="H178" s="41"/>
      <c r="I178" s="41">
        <f t="shared" ref="I178:I187" si="538">G178+H178</f>
        <v>0</v>
      </c>
      <c r="J178" s="41"/>
      <c r="K178" s="41"/>
      <c r="L178" s="41">
        <f t="shared" ref="L178:L187" si="539">J178+K178</f>
        <v>0</v>
      </c>
      <c r="M178" s="41">
        <f t="shared" ref="M178:O186" si="540">D178+G178+J178</f>
        <v>0</v>
      </c>
      <c r="N178" s="41">
        <f t="shared" si="540"/>
        <v>0</v>
      </c>
      <c r="O178" s="41">
        <f t="shared" si="540"/>
        <v>0</v>
      </c>
      <c r="P178" s="41"/>
      <c r="Q178" s="41"/>
      <c r="R178" s="41">
        <f t="shared" ref="R178:R183" si="541">P178+Q178</f>
        <v>0</v>
      </c>
      <c r="S178" s="41"/>
      <c r="T178" s="41"/>
      <c r="U178" s="41">
        <f t="shared" ref="U178:U187" si="542">S178+T178</f>
        <v>0</v>
      </c>
      <c r="V178" s="41"/>
      <c r="W178" s="41"/>
      <c r="X178" s="41">
        <f t="shared" ref="X178:X187" si="543">V178+W178</f>
        <v>0</v>
      </c>
      <c r="Y178" s="41">
        <f t="shared" ref="Y178:AA186" si="544">P178+S178+V178</f>
        <v>0</v>
      </c>
      <c r="Z178" s="41">
        <f t="shared" si="544"/>
        <v>0</v>
      </c>
      <c r="AA178" s="41">
        <f t="shared" si="544"/>
        <v>0</v>
      </c>
      <c r="AB178" s="41">
        <f t="shared" ref="AB178:AD186" si="545">M178+Y178</f>
        <v>0</v>
      </c>
      <c r="AC178" s="41">
        <f t="shared" si="545"/>
        <v>0</v>
      </c>
      <c r="AD178" s="41">
        <f t="shared" si="545"/>
        <v>0</v>
      </c>
      <c r="AE178" s="41"/>
      <c r="AF178" s="41"/>
      <c r="AG178" s="41">
        <f t="shared" ref="AG178:AG183" si="546">AE178+AF178</f>
        <v>0</v>
      </c>
      <c r="AH178" s="41"/>
      <c r="AI178" s="41"/>
      <c r="AJ178" s="41">
        <f t="shared" ref="AJ178:AJ187" si="547">AH178+AI178</f>
        <v>0</v>
      </c>
      <c r="AK178" s="41"/>
      <c r="AL178" s="41"/>
      <c r="AM178" s="41">
        <f t="shared" ref="AM178:AM187" si="548">AK178+AL178</f>
        <v>0</v>
      </c>
      <c r="AN178" s="41">
        <f t="shared" ref="AN178:AP186" si="549">AE178+AH178+AK178</f>
        <v>0</v>
      </c>
      <c r="AO178" s="41">
        <f t="shared" si="549"/>
        <v>0</v>
      </c>
      <c r="AP178" s="41">
        <f t="shared" si="549"/>
        <v>0</v>
      </c>
      <c r="AQ178" s="41">
        <f t="shared" ref="AQ178:AS186" si="550">AB178+AN178</f>
        <v>0</v>
      </c>
      <c r="AR178" s="41">
        <f t="shared" si="550"/>
        <v>0</v>
      </c>
      <c r="AS178" s="41">
        <f t="shared" si="550"/>
        <v>0</v>
      </c>
      <c r="AT178" s="41"/>
      <c r="AU178" s="41"/>
      <c r="AV178" s="41">
        <f t="shared" ref="AV178:AV186" si="551">AT178+AU178</f>
        <v>0</v>
      </c>
      <c r="AW178" s="41"/>
      <c r="AX178" s="41"/>
      <c r="AY178" s="41">
        <f t="shared" ref="AY178:AY187" si="552">AW178+AX178</f>
        <v>0</v>
      </c>
      <c r="AZ178" s="41"/>
      <c r="BA178" s="41"/>
      <c r="BB178" s="41">
        <f t="shared" ref="BB178:BB187" si="553">AZ178+BA178</f>
        <v>0</v>
      </c>
      <c r="BC178" s="41">
        <f t="shared" ref="BC178:BE186" si="554">AT178+AW178+AZ178</f>
        <v>0</v>
      </c>
      <c r="BD178" s="41">
        <f t="shared" si="554"/>
        <v>0</v>
      </c>
      <c r="BE178" s="41">
        <f t="shared" si="554"/>
        <v>0</v>
      </c>
      <c r="BF178" s="41">
        <f t="shared" ref="BF178:BH186" si="555">AN178+BC178</f>
        <v>0</v>
      </c>
      <c r="BG178" s="41">
        <f t="shared" si="555"/>
        <v>0</v>
      </c>
      <c r="BH178" s="41">
        <f t="shared" si="555"/>
        <v>0</v>
      </c>
      <c r="BI178" s="41">
        <f t="shared" ref="BI178:BK180" si="556">AQ178+BC178</f>
        <v>0</v>
      </c>
      <c r="BJ178" s="41">
        <f t="shared" si="556"/>
        <v>0</v>
      </c>
      <c r="BK178" s="41">
        <f t="shared" si="556"/>
        <v>0</v>
      </c>
      <c r="BL178" s="41"/>
      <c r="BM178" s="41"/>
      <c r="BN178" s="41">
        <f t="shared" ref="BN178:BN187" si="557">BL178+BM178</f>
        <v>0</v>
      </c>
      <c r="BO178" s="41">
        <f>BN178-F178</f>
        <v>0</v>
      </c>
      <c r="BP178" s="41">
        <f t="shared" si="406"/>
        <v>0</v>
      </c>
      <c r="BQ178" s="77"/>
    </row>
    <row r="179" spans="1:70" s="43" customFormat="1" ht="12.75" outlineLevel="2" collapsed="1" x14ac:dyDescent="0.2">
      <c r="A179" s="38" t="s">
        <v>144</v>
      </c>
      <c r="B179" s="39" t="s">
        <v>145</v>
      </c>
      <c r="C179" s="40" t="s">
        <v>44</v>
      </c>
      <c r="D179" s="41">
        <f>SUM(D180:D181)</f>
        <v>2656.3063409930346</v>
      </c>
      <c r="E179" s="41"/>
      <c r="F179" s="41">
        <f t="shared" si="537"/>
        <v>2656.3063409930346</v>
      </c>
      <c r="G179" s="41">
        <f>SUM(G180:G181)</f>
        <v>2074.0811907049087</v>
      </c>
      <c r="H179" s="41"/>
      <c r="I179" s="41">
        <f t="shared" si="538"/>
        <v>2074.0811907049087</v>
      </c>
      <c r="J179" s="41">
        <f>SUM(J180:J181)</f>
        <v>2885.2691155383473</v>
      </c>
      <c r="K179" s="41"/>
      <c r="L179" s="41">
        <f t="shared" si="539"/>
        <v>2885.2691155383473</v>
      </c>
      <c r="M179" s="41">
        <f t="shared" si="540"/>
        <v>7615.6566472362902</v>
      </c>
      <c r="N179" s="41">
        <f t="shared" si="540"/>
        <v>0</v>
      </c>
      <c r="O179" s="41">
        <f t="shared" si="540"/>
        <v>7615.6566472362902</v>
      </c>
      <c r="P179" s="41">
        <f>SUM(P180:P181)</f>
        <v>2552.3671166847894</v>
      </c>
      <c r="Q179" s="41"/>
      <c r="R179" s="41">
        <f t="shared" si="541"/>
        <v>2552.3671166847894</v>
      </c>
      <c r="S179" s="41">
        <f>SUM(S180:S181)</f>
        <v>2483.338069645773</v>
      </c>
      <c r="T179" s="41"/>
      <c r="U179" s="41">
        <f t="shared" si="542"/>
        <v>2483.338069645773</v>
      </c>
      <c r="V179" s="41">
        <f>SUM(V180:V181)</f>
        <v>3150.6157235389046</v>
      </c>
      <c r="W179" s="41"/>
      <c r="X179" s="41">
        <f t="shared" si="543"/>
        <v>3150.6157235389046</v>
      </c>
      <c r="Y179" s="41">
        <f t="shared" si="544"/>
        <v>8186.320909869467</v>
      </c>
      <c r="Z179" s="41">
        <f t="shared" si="544"/>
        <v>0</v>
      </c>
      <c r="AA179" s="41">
        <f t="shared" si="544"/>
        <v>8186.320909869467</v>
      </c>
      <c r="AB179" s="41">
        <f t="shared" si="545"/>
        <v>15801.977557105758</v>
      </c>
      <c r="AC179" s="41">
        <f t="shared" si="545"/>
        <v>0</v>
      </c>
      <c r="AD179" s="41">
        <f t="shared" si="545"/>
        <v>15801.977557105758</v>
      </c>
      <c r="AE179" s="41">
        <f>SUM(AE180:AE181)</f>
        <v>3631.8767878414769</v>
      </c>
      <c r="AF179" s="41"/>
      <c r="AG179" s="41">
        <f t="shared" si="546"/>
        <v>3631.8767878414769</v>
      </c>
      <c r="AH179" s="41">
        <f>SUM(AH180:AH181)</f>
        <v>3310.9679999999998</v>
      </c>
      <c r="AI179" s="41"/>
      <c r="AJ179" s="41">
        <f t="shared" si="547"/>
        <v>3310.9679999999998</v>
      </c>
      <c r="AK179" s="41">
        <f>SUM(AK180:AK181)</f>
        <v>3387.6229620338513</v>
      </c>
      <c r="AL179" s="41"/>
      <c r="AM179" s="41">
        <f t="shared" si="548"/>
        <v>3387.6229620338513</v>
      </c>
      <c r="AN179" s="41">
        <f t="shared" si="549"/>
        <v>10330.467749875328</v>
      </c>
      <c r="AO179" s="41">
        <f t="shared" si="549"/>
        <v>0</v>
      </c>
      <c r="AP179" s="41">
        <f t="shared" si="549"/>
        <v>10330.467749875328</v>
      </c>
      <c r="AQ179" s="41">
        <f t="shared" si="550"/>
        <v>26132.445306981084</v>
      </c>
      <c r="AR179" s="41">
        <f t="shared" si="550"/>
        <v>0</v>
      </c>
      <c r="AS179" s="41">
        <f t="shared" si="550"/>
        <v>26132.445306981084</v>
      </c>
      <c r="AT179" s="41">
        <f>SUM(AT180:AT181)</f>
        <v>4298.7737716828706</v>
      </c>
      <c r="AU179" s="41"/>
      <c r="AV179" s="41">
        <f t="shared" si="551"/>
        <v>4298.7737716828706</v>
      </c>
      <c r="AW179" s="41">
        <f>SUM(AW180:AW181)</f>
        <v>3491.2871077691811</v>
      </c>
      <c r="AX179" s="41"/>
      <c r="AY179" s="41">
        <f t="shared" si="552"/>
        <v>3491.2871077691811</v>
      </c>
      <c r="AZ179" s="41">
        <f>SUM(AZ180:AZ181)</f>
        <v>3384.7994618754037</v>
      </c>
      <c r="BA179" s="41"/>
      <c r="BB179" s="41">
        <f t="shared" si="553"/>
        <v>3384.7994618754037</v>
      </c>
      <c r="BC179" s="41">
        <f t="shared" si="554"/>
        <v>11174.860341327456</v>
      </c>
      <c r="BD179" s="41">
        <f t="shared" si="554"/>
        <v>0</v>
      </c>
      <c r="BE179" s="41">
        <f t="shared" si="554"/>
        <v>11174.860341327456</v>
      </c>
      <c r="BF179" s="41">
        <f t="shared" si="555"/>
        <v>21505.328091202784</v>
      </c>
      <c r="BG179" s="41">
        <f t="shared" si="555"/>
        <v>0</v>
      </c>
      <c r="BH179" s="41">
        <f t="shared" si="555"/>
        <v>21505.328091202784</v>
      </c>
      <c r="BI179" s="41">
        <f t="shared" si="556"/>
        <v>37307.305648308538</v>
      </c>
      <c r="BJ179" s="41">
        <f t="shared" si="556"/>
        <v>0</v>
      </c>
      <c r="BK179" s="41">
        <f t="shared" si="556"/>
        <v>37307.305648308538</v>
      </c>
      <c r="BL179" s="41">
        <f>SUM(BL180:BL181)</f>
        <v>3136.9349999999999</v>
      </c>
      <c r="BM179" s="41"/>
      <c r="BN179" s="41">
        <f t="shared" si="557"/>
        <v>3136.9349999999999</v>
      </c>
      <c r="BO179" s="41">
        <f t="shared" ref="BO179:BO185" si="558">BN179-AJ179</f>
        <v>-174.0329999999999</v>
      </c>
      <c r="BP179" s="41">
        <f t="shared" si="406"/>
        <v>-6.5516916220942845</v>
      </c>
      <c r="BQ179" s="54">
        <v>3251</v>
      </c>
    </row>
    <row r="180" spans="1:70" s="43" customFormat="1" ht="12.75" hidden="1" outlineLevel="3" x14ac:dyDescent="0.2">
      <c r="A180" s="44" t="s">
        <v>144</v>
      </c>
      <c r="B180" s="79" t="s">
        <v>146</v>
      </c>
      <c r="C180" s="65" t="s">
        <v>44</v>
      </c>
      <c r="D180" s="47">
        <f>+[3]ФОТ!E33</f>
        <v>2656.3063409930346</v>
      </c>
      <c r="E180" s="47"/>
      <c r="F180" s="47">
        <f t="shared" si="537"/>
        <v>2656.3063409930346</v>
      </c>
      <c r="G180" s="47">
        <f>+[3]ФОТ!G33</f>
        <v>2074.0811907049087</v>
      </c>
      <c r="H180" s="47"/>
      <c r="I180" s="47">
        <f t="shared" si="538"/>
        <v>2074.0811907049087</v>
      </c>
      <c r="J180" s="47">
        <f>+[3]ФОТ!I33</f>
        <v>2885.2691155383473</v>
      </c>
      <c r="K180" s="47"/>
      <c r="L180" s="47">
        <f t="shared" si="539"/>
        <v>2885.2691155383473</v>
      </c>
      <c r="M180" s="47">
        <f t="shared" si="540"/>
        <v>7615.6566472362902</v>
      </c>
      <c r="N180" s="57">
        <f>E180+H180+K180</f>
        <v>0</v>
      </c>
      <c r="O180" s="47">
        <f>F180+I180+L180</f>
        <v>7615.6566472362902</v>
      </c>
      <c r="P180" s="47">
        <f>+[3]ФОТ!M33</f>
        <v>2552.3671166847894</v>
      </c>
      <c r="Q180" s="47"/>
      <c r="R180" s="47">
        <f t="shared" si="541"/>
        <v>2552.3671166847894</v>
      </c>
      <c r="S180" s="47">
        <f>+[3]ФОТ!O33</f>
        <v>2483.338069645773</v>
      </c>
      <c r="T180" s="47"/>
      <c r="U180" s="47">
        <f t="shared" si="542"/>
        <v>2483.338069645773</v>
      </c>
      <c r="V180" s="47">
        <f>+[3]ФОТ!Q33</f>
        <v>3150.6157235389046</v>
      </c>
      <c r="W180" s="47"/>
      <c r="X180" s="47">
        <f t="shared" si="543"/>
        <v>3150.6157235389046</v>
      </c>
      <c r="Y180" s="47">
        <f t="shared" si="544"/>
        <v>8186.320909869467</v>
      </c>
      <c r="Z180" s="57">
        <f>Q180+T180+W180</f>
        <v>0</v>
      </c>
      <c r="AA180" s="47">
        <f>R180+U180+X180</f>
        <v>8186.320909869467</v>
      </c>
      <c r="AB180" s="57">
        <f t="shared" si="545"/>
        <v>15801.977557105758</v>
      </c>
      <c r="AC180" s="57">
        <f>N180+Z180</f>
        <v>0</v>
      </c>
      <c r="AD180" s="57">
        <f>O180+AA180</f>
        <v>15801.977557105758</v>
      </c>
      <c r="AE180" s="47">
        <f>+[3]ФОТ!W33</f>
        <v>3631.8767878414769</v>
      </c>
      <c r="AF180" s="47"/>
      <c r="AG180" s="47">
        <f t="shared" si="546"/>
        <v>3631.8767878414769</v>
      </c>
      <c r="AH180" s="47">
        <v>3310.9679999999998</v>
      </c>
      <c r="AI180" s="47"/>
      <c r="AJ180" s="47">
        <f t="shared" si="547"/>
        <v>3310.9679999999998</v>
      </c>
      <c r="AK180" s="47">
        <f>+[3]ФОТ!AA33</f>
        <v>3387.6229620338513</v>
      </c>
      <c r="AL180" s="47"/>
      <c r="AM180" s="47">
        <f t="shared" si="548"/>
        <v>3387.6229620338513</v>
      </c>
      <c r="AN180" s="47">
        <f t="shared" si="549"/>
        <v>10330.467749875328</v>
      </c>
      <c r="AO180" s="57">
        <f>AF180+AI180+AL180</f>
        <v>0</v>
      </c>
      <c r="AP180" s="47">
        <f>AG180+AJ180+AM180</f>
        <v>10330.467749875328</v>
      </c>
      <c r="AQ180" s="57">
        <f t="shared" si="550"/>
        <v>26132.445306981084</v>
      </c>
      <c r="AR180" s="57">
        <f>AC180+AO180</f>
        <v>0</v>
      </c>
      <c r="AS180" s="57">
        <f>AD180+AP180</f>
        <v>26132.445306981084</v>
      </c>
      <c r="AT180" s="47">
        <f>+[3]ФОТ!AG33</f>
        <v>4298.7737716828706</v>
      </c>
      <c r="AU180" s="47"/>
      <c r="AV180" s="47">
        <f t="shared" si="551"/>
        <v>4298.7737716828706</v>
      </c>
      <c r="AW180" s="47">
        <f>+[3]ФОТ!AI33</f>
        <v>3491.2871077691811</v>
      </c>
      <c r="AX180" s="47"/>
      <c r="AY180" s="47">
        <f t="shared" si="552"/>
        <v>3491.2871077691811</v>
      </c>
      <c r="AZ180" s="47">
        <f>+[3]ФОТ!AK33</f>
        <v>3384.7994618754037</v>
      </c>
      <c r="BA180" s="47"/>
      <c r="BB180" s="47">
        <f t="shared" si="553"/>
        <v>3384.7994618754037</v>
      </c>
      <c r="BC180" s="47">
        <f t="shared" si="554"/>
        <v>11174.860341327456</v>
      </c>
      <c r="BD180" s="57">
        <f t="shared" si="554"/>
        <v>0</v>
      </c>
      <c r="BE180" s="47">
        <f t="shared" si="554"/>
        <v>11174.860341327456</v>
      </c>
      <c r="BF180" s="57">
        <f t="shared" si="555"/>
        <v>21505.328091202784</v>
      </c>
      <c r="BG180" s="57">
        <f>AO180+BD180</f>
        <v>0</v>
      </c>
      <c r="BH180" s="57">
        <f>AP180+BE180</f>
        <v>21505.328091202784</v>
      </c>
      <c r="BI180" s="57">
        <f t="shared" si="556"/>
        <v>37307.305648308538</v>
      </c>
      <c r="BJ180" s="57">
        <f t="shared" si="556"/>
        <v>0</v>
      </c>
      <c r="BK180" s="57">
        <f t="shared" si="556"/>
        <v>37307.305648308538</v>
      </c>
      <c r="BL180" s="47">
        <v>3136.9349999999999</v>
      </c>
      <c r="BM180" s="47"/>
      <c r="BN180" s="47">
        <f t="shared" si="557"/>
        <v>3136.9349999999999</v>
      </c>
      <c r="BO180" s="41">
        <f t="shared" si="558"/>
        <v>-174.0329999999999</v>
      </c>
      <c r="BP180" s="47">
        <f t="shared" si="406"/>
        <v>-6.5516916220942845</v>
      </c>
      <c r="BQ180" s="54"/>
    </row>
    <row r="181" spans="1:70" s="43" customFormat="1" ht="12.75" hidden="1" outlineLevel="3" x14ac:dyDescent="0.2">
      <c r="A181" s="44" t="s">
        <v>144</v>
      </c>
      <c r="B181" s="79" t="s">
        <v>147</v>
      </c>
      <c r="C181" s="65" t="s">
        <v>44</v>
      </c>
      <c r="D181" s="47">
        <v>0</v>
      </c>
      <c r="E181" s="47"/>
      <c r="F181" s="47">
        <f>D181+E181</f>
        <v>0</v>
      </c>
      <c r="G181" s="47">
        <v>0</v>
      </c>
      <c r="H181" s="47"/>
      <c r="I181" s="47">
        <f>G181+H181</f>
        <v>0</v>
      </c>
      <c r="J181" s="47">
        <v>0</v>
      </c>
      <c r="K181" s="47"/>
      <c r="L181" s="47">
        <f>J181+K181</f>
        <v>0</v>
      </c>
      <c r="M181" s="47">
        <f t="shared" si="540"/>
        <v>0</v>
      </c>
      <c r="N181" s="57">
        <f>E181+H181+K181</f>
        <v>0</v>
      </c>
      <c r="O181" s="47">
        <f>F181+I181+L181</f>
        <v>0</v>
      </c>
      <c r="P181" s="47">
        <v>0</v>
      </c>
      <c r="Q181" s="47"/>
      <c r="R181" s="47">
        <f>P181+Q181</f>
        <v>0</v>
      </c>
      <c r="S181" s="47">
        <v>0</v>
      </c>
      <c r="T181" s="47"/>
      <c r="U181" s="47">
        <f>S181+T181</f>
        <v>0</v>
      </c>
      <c r="V181" s="47">
        <v>0</v>
      </c>
      <c r="W181" s="47"/>
      <c r="X181" s="47">
        <f>V181+W181</f>
        <v>0</v>
      </c>
      <c r="Y181" s="47">
        <f t="shared" si="544"/>
        <v>0</v>
      </c>
      <c r="Z181" s="57">
        <f>Q181+T181+W181</f>
        <v>0</v>
      </c>
      <c r="AA181" s="47">
        <f>R181+U181+X181</f>
        <v>0</v>
      </c>
      <c r="AB181" s="57">
        <f t="shared" si="545"/>
        <v>0</v>
      </c>
      <c r="AC181" s="57">
        <f>N181+Z181</f>
        <v>0</v>
      </c>
      <c r="AD181" s="57">
        <f>O181+AA181</f>
        <v>0</v>
      </c>
      <c r="AE181" s="47">
        <v>0</v>
      </c>
      <c r="AF181" s="47"/>
      <c r="AG181" s="47">
        <f>AE181+AF181</f>
        <v>0</v>
      </c>
      <c r="AH181" s="47">
        <v>0</v>
      </c>
      <c r="AI181" s="47"/>
      <c r="AJ181" s="47">
        <f>AH181+AI181</f>
        <v>0</v>
      </c>
      <c r="AK181" s="47">
        <v>0</v>
      </c>
      <c r="AL181" s="47"/>
      <c r="AM181" s="47">
        <f>AK181+AL181</f>
        <v>0</v>
      </c>
      <c r="AN181" s="47">
        <f t="shared" si="549"/>
        <v>0</v>
      </c>
      <c r="AO181" s="57">
        <f>AF181+AI181+AL181</f>
        <v>0</v>
      </c>
      <c r="AP181" s="47">
        <f>AG181+AJ181+AM181</f>
        <v>0</v>
      </c>
      <c r="AQ181" s="57">
        <f t="shared" si="550"/>
        <v>0</v>
      </c>
      <c r="AR181" s="57">
        <f>AC181+AO181</f>
        <v>0</v>
      </c>
      <c r="AS181" s="57">
        <f>AD181+AP181</f>
        <v>0</v>
      </c>
      <c r="AT181" s="47">
        <v>0</v>
      </c>
      <c r="AU181" s="47"/>
      <c r="AV181" s="47">
        <f>AT181+AU181</f>
        <v>0</v>
      </c>
      <c r="AW181" s="47">
        <v>0</v>
      </c>
      <c r="AX181" s="47"/>
      <c r="AY181" s="47">
        <f>AW181+AX181</f>
        <v>0</v>
      </c>
      <c r="AZ181" s="47">
        <v>0</v>
      </c>
      <c r="BA181" s="47"/>
      <c r="BB181" s="47">
        <f>AZ181+BA181</f>
        <v>0</v>
      </c>
      <c r="BC181" s="47">
        <f>AT181+AW181+AZ181</f>
        <v>0</v>
      </c>
      <c r="BD181" s="57">
        <f>AU181+AX181+BA181</f>
        <v>0</v>
      </c>
      <c r="BE181" s="47">
        <f>AV181+AY181+BB181</f>
        <v>0</v>
      </c>
      <c r="BF181" s="57">
        <f t="shared" si="555"/>
        <v>0</v>
      </c>
      <c r="BG181" s="57">
        <f>AO181+BD181</f>
        <v>0</v>
      </c>
      <c r="BH181" s="57">
        <f>AP181+BE181</f>
        <v>0</v>
      </c>
      <c r="BI181" s="57">
        <f>AQ181+BC181</f>
        <v>0</v>
      </c>
      <c r="BJ181" s="57">
        <f>AR181+BD181</f>
        <v>0</v>
      </c>
      <c r="BK181" s="57">
        <f>AS181+BE181</f>
        <v>0</v>
      </c>
      <c r="BL181" s="47"/>
      <c r="BM181" s="47"/>
      <c r="BN181" s="47">
        <f t="shared" si="557"/>
        <v>0</v>
      </c>
      <c r="BO181" s="41">
        <f t="shared" si="558"/>
        <v>0</v>
      </c>
      <c r="BP181" s="47">
        <f t="shared" si="406"/>
        <v>0</v>
      </c>
      <c r="BQ181" s="54"/>
    </row>
    <row r="182" spans="1:70" s="43" customFormat="1" ht="12.75" outlineLevel="2" x14ac:dyDescent="0.2">
      <c r="A182" s="38" t="s">
        <v>148</v>
      </c>
      <c r="B182" s="39" t="s">
        <v>149</v>
      </c>
      <c r="C182" s="40" t="s">
        <v>44</v>
      </c>
      <c r="D182" s="41">
        <f>D179*31.5%</f>
        <v>836.73649741280587</v>
      </c>
      <c r="E182" s="41"/>
      <c r="F182" s="41">
        <f t="shared" si="537"/>
        <v>836.73649741280587</v>
      </c>
      <c r="G182" s="41">
        <f>G179*31.5%</f>
        <v>653.33557507204625</v>
      </c>
      <c r="H182" s="41"/>
      <c r="I182" s="41">
        <f t="shared" si="538"/>
        <v>653.33557507204625</v>
      </c>
      <c r="J182" s="41">
        <f>J179*31.5%</f>
        <v>908.85977139457941</v>
      </c>
      <c r="K182" s="41"/>
      <c r="L182" s="41">
        <f t="shared" si="539"/>
        <v>908.85977139457941</v>
      </c>
      <c r="M182" s="41">
        <f t="shared" si="540"/>
        <v>2398.9318438794317</v>
      </c>
      <c r="N182" s="41">
        <f t="shared" si="540"/>
        <v>0</v>
      </c>
      <c r="O182" s="41">
        <f t="shared" si="540"/>
        <v>2398.9318438794317</v>
      </c>
      <c r="P182" s="41">
        <f>P179*31.5%</f>
        <v>803.99564175570868</v>
      </c>
      <c r="Q182" s="41"/>
      <c r="R182" s="41">
        <f t="shared" si="541"/>
        <v>803.99564175570868</v>
      </c>
      <c r="S182" s="41">
        <f>S179*31.5%</f>
        <v>782.25149193841844</v>
      </c>
      <c r="T182" s="41"/>
      <c r="U182" s="41">
        <f t="shared" si="542"/>
        <v>782.25149193841844</v>
      </c>
      <c r="V182" s="41">
        <f>V179*31.5%</f>
        <v>992.44395291475496</v>
      </c>
      <c r="W182" s="41"/>
      <c r="X182" s="41">
        <f t="shared" si="543"/>
        <v>992.44395291475496</v>
      </c>
      <c r="Y182" s="41">
        <f t="shared" si="544"/>
        <v>2578.691086608882</v>
      </c>
      <c r="Z182" s="41">
        <f t="shared" si="544"/>
        <v>0</v>
      </c>
      <c r="AA182" s="41">
        <f t="shared" si="544"/>
        <v>2578.691086608882</v>
      </c>
      <c r="AB182" s="41">
        <f t="shared" si="545"/>
        <v>4977.6229304883136</v>
      </c>
      <c r="AC182" s="41">
        <f t="shared" si="545"/>
        <v>0</v>
      </c>
      <c r="AD182" s="41">
        <f t="shared" si="545"/>
        <v>4977.6229304883136</v>
      </c>
      <c r="AE182" s="41">
        <f>AE179*31.5%</f>
        <v>1144.0411881700652</v>
      </c>
      <c r="AF182" s="41"/>
      <c r="AG182" s="41">
        <f t="shared" si="546"/>
        <v>1144.0411881700652</v>
      </c>
      <c r="AH182" s="41">
        <f>AH179*31.5%</f>
        <v>1042.9549199999999</v>
      </c>
      <c r="AI182" s="41"/>
      <c r="AJ182" s="41">
        <f t="shared" si="547"/>
        <v>1042.9549199999999</v>
      </c>
      <c r="AK182" s="41">
        <f>AK179*31.5%</f>
        <v>1067.1012330406631</v>
      </c>
      <c r="AL182" s="41"/>
      <c r="AM182" s="41">
        <f t="shared" si="548"/>
        <v>1067.1012330406631</v>
      </c>
      <c r="AN182" s="41">
        <f t="shared" si="549"/>
        <v>3254.0973412107278</v>
      </c>
      <c r="AO182" s="41">
        <f t="shared" si="549"/>
        <v>0</v>
      </c>
      <c r="AP182" s="41">
        <f t="shared" si="549"/>
        <v>3254.0973412107278</v>
      </c>
      <c r="AQ182" s="41">
        <f t="shared" si="550"/>
        <v>8231.7202716990414</v>
      </c>
      <c r="AR182" s="41">
        <f t="shared" si="550"/>
        <v>0</v>
      </c>
      <c r="AS182" s="41">
        <f t="shared" si="550"/>
        <v>8231.7202716990414</v>
      </c>
      <c r="AT182" s="41">
        <f>AT179*31.5%</f>
        <v>1354.1137380801042</v>
      </c>
      <c r="AU182" s="41"/>
      <c r="AV182" s="41">
        <f t="shared" si="551"/>
        <v>1354.1137380801042</v>
      </c>
      <c r="AW182" s="41">
        <f>AW179*31.5%</f>
        <v>1099.7554389472921</v>
      </c>
      <c r="AX182" s="41"/>
      <c r="AY182" s="41">
        <f t="shared" si="552"/>
        <v>1099.7554389472921</v>
      </c>
      <c r="AZ182" s="41">
        <f>AZ179*31.5%</f>
        <v>1066.2118304907522</v>
      </c>
      <c r="BA182" s="41"/>
      <c r="BB182" s="41">
        <f t="shared" si="553"/>
        <v>1066.2118304907522</v>
      </c>
      <c r="BC182" s="41">
        <f t="shared" si="554"/>
        <v>3520.0810075181485</v>
      </c>
      <c r="BD182" s="41">
        <f t="shared" si="554"/>
        <v>0</v>
      </c>
      <c r="BE182" s="41">
        <f t="shared" si="554"/>
        <v>3520.0810075181485</v>
      </c>
      <c r="BF182" s="41">
        <f t="shared" si="555"/>
        <v>6774.1783487288758</v>
      </c>
      <c r="BG182" s="41">
        <f t="shared" si="555"/>
        <v>0</v>
      </c>
      <c r="BH182" s="41">
        <f t="shared" si="555"/>
        <v>6774.1783487288758</v>
      </c>
      <c r="BI182" s="41">
        <f t="shared" ref="BI182:BI187" si="559">AQ182+BC182</f>
        <v>11751.80127921719</v>
      </c>
      <c r="BJ182" s="41"/>
      <c r="BK182" s="41">
        <f t="shared" ref="BK182:BK187" si="560">AS182+BE182</f>
        <v>11751.80127921719</v>
      </c>
      <c r="BL182" s="41">
        <f>BL179*31.5%</f>
        <v>988.13452499999994</v>
      </c>
      <c r="BM182" s="41"/>
      <c r="BN182" s="41">
        <f t="shared" si="557"/>
        <v>988.13452499999994</v>
      </c>
      <c r="BO182" s="41">
        <f t="shared" si="558"/>
        <v>-54.820394999999962</v>
      </c>
      <c r="BP182" s="41">
        <f t="shared" si="406"/>
        <v>-6.5516916220942845</v>
      </c>
      <c r="BQ182" s="54"/>
    </row>
    <row r="183" spans="1:70" s="20" customFormat="1" ht="12.75" customHeight="1" outlineLevel="1" x14ac:dyDescent="0.2">
      <c r="A183" s="34" t="s">
        <v>150</v>
      </c>
      <c r="B183" s="80" t="s">
        <v>151</v>
      </c>
      <c r="C183" s="81" t="s">
        <v>44</v>
      </c>
      <c r="D183" s="37">
        <f>SUM(D184,D254,D260,D273,D282,D295,D298:D301,D309:D310,D326,D331,D333)</f>
        <v>1457.86673</v>
      </c>
      <c r="E183" s="37">
        <f>SUM(E184,E254,E260,E273,E282,E295,E298:E301,E309:E310,E326,E331,E333)</f>
        <v>3353.5927553972065</v>
      </c>
      <c r="F183" s="37">
        <f t="shared" si="537"/>
        <v>4811.4594853972067</v>
      </c>
      <c r="G183" s="37">
        <f>SUM(G184,G254,G260,G273,G282,G295,G298:G301,G309:G310,G326,G331,G333)</f>
        <v>1457.86673</v>
      </c>
      <c r="H183" s="37">
        <f>SUM(H184,H254,H260,H273,H282,H295,H298:H301,H309:H310,H326,H331,H333)</f>
        <v>3519.0137404978545</v>
      </c>
      <c r="I183" s="37">
        <f t="shared" si="538"/>
        <v>4976.8804704978547</v>
      </c>
      <c r="J183" s="37">
        <f>SUM(J184,J254,J260,J273,J282,J295,J298:J301,J309:J310,J326,J331,J333)</f>
        <v>1457.8667300000002</v>
      </c>
      <c r="K183" s="37">
        <f>SUM(K184,K254,K260,K273,K282,K295,K298:K301,K309:K310,K326,K331,K333)</f>
        <v>3141.5606294791014</v>
      </c>
      <c r="L183" s="37">
        <f t="shared" si="539"/>
        <v>4599.4273594791011</v>
      </c>
      <c r="M183" s="37">
        <f t="shared" si="540"/>
        <v>4373.6001900000001</v>
      </c>
      <c r="N183" s="37">
        <f t="shared" si="540"/>
        <v>10014.167125374162</v>
      </c>
      <c r="O183" s="37">
        <f t="shared" si="540"/>
        <v>14387.767315374163</v>
      </c>
      <c r="P183" s="37">
        <f>SUM(P184,P254,P260,P273,P282,P295,P298:P301,P309:P310,P326,P331,P333)</f>
        <v>1457.86673</v>
      </c>
      <c r="Q183" s="37">
        <f>SUM(Q184,Q254,Q260,Q273,Q282,Q295,Q298:Q301,Q309:Q310,Q326,Q331,Q333)</f>
        <v>2976.2727093789208</v>
      </c>
      <c r="R183" s="37">
        <f t="shared" si="541"/>
        <v>4434.1394393789205</v>
      </c>
      <c r="S183" s="37">
        <f>SUM(S184,S254,S260,S273,S282,S295,S298:S301,S309:S310,S326,S331,S333)</f>
        <v>1444.9989600000004</v>
      </c>
      <c r="T183" s="37">
        <f>SUM(T184,T254,T260,T273,T282,T295,T298:T301,T309:T310,T326,T331,T333)</f>
        <v>2804.9932321289484</v>
      </c>
      <c r="U183" s="37">
        <f t="shared" si="542"/>
        <v>4249.9921921289488</v>
      </c>
      <c r="V183" s="37">
        <f>SUM(V184,V254,V260,V273,V282,V295,V298:V301,V309:V310,V326,V331,V333)</f>
        <v>1443.7429799999998</v>
      </c>
      <c r="W183" s="37">
        <f>SUM(W184,W254,W260,W273,W282,W295,W298:W301,W309:W310,W326,W331,W333)</f>
        <v>2809.7453888853588</v>
      </c>
      <c r="X183" s="37">
        <f t="shared" si="543"/>
        <v>4253.4883688853588</v>
      </c>
      <c r="Y183" s="37">
        <f t="shared" si="544"/>
        <v>4346.6086700000005</v>
      </c>
      <c r="Z183" s="37">
        <f t="shared" si="544"/>
        <v>8591.0113303932267</v>
      </c>
      <c r="AA183" s="37">
        <f t="shared" si="544"/>
        <v>12937.620000393228</v>
      </c>
      <c r="AB183" s="37">
        <f t="shared" si="545"/>
        <v>8720.2088600000006</v>
      </c>
      <c r="AC183" s="37">
        <f t="shared" si="545"/>
        <v>18605.178455767389</v>
      </c>
      <c r="AD183" s="37">
        <f t="shared" si="545"/>
        <v>27325.387315767392</v>
      </c>
      <c r="AE183" s="37">
        <f>SUM(AE184,AE254,AE260,AE273,AE282,AE295,AE298:AE301,AE309:AE310,AE326,AE331,AE333)</f>
        <v>1443.74298</v>
      </c>
      <c r="AF183" s="37">
        <f>SUM(AF184,AF254,AF260,AF273,AF282,AF295,AF298:AF301,AF309:AF310,AF326,AF331,AF333)</f>
        <v>2728.3961747001008</v>
      </c>
      <c r="AG183" s="37">
        <f t="shared" si="546"/>
        <v>4172.1391547001003</v>
      </c>
      <c r="AH183" s="37">
        <f>SUM(AH184,AH254,AH260,AH273,AH282,AH295,AH298:AH301,AH309:AH310,AH326,AH331,AH333)</f>
        <v>1443.74298</v>
      </c>
      <c r="AI183" s="37">
        <f>SUM(AI184,AI254,AI260,AI273,AI282,AI295,AI298:AI301,AI309:AI310,AI326,AI331,AI333)</f>
        <v>4005.9856898907628</v>
      </c>
      <c r="AJ183" s="37">
        <f t="shared" si="547"/>
        <v>5449.7286698907628</v>
      </c>
      <c r="AK183" s="37">
        <f>SUM(AK184,AK254,AK260,AK273,AK282,AK295,AK298:AK301,AK309:AK310,AK326,AK331,AK333)</f>
        <v>1443.7429799999998</v>
      </c>
      <c r="AL183" s="37">
        <f>SUM(AL184,AL254,AL260,AL273,AL282,AL295,AL298:AL301,AL309:AL310,AL326,AL331,AL333)</f>
        <v>2598.249583601897</v>
      </c>
      <c r="AM183" s="37">
        <f t="shared" si="548"/>
        <v>4041.992563601897</v>
      </c>
      <c r="AN183" s="37">
        <f t="shared" si="549"/>
        <v>4331.22894</v>
      </c>
      <c r="AO183" s="37">
        <f t="shared" si="549"/>
        <v>9332.6314481927602</v>
      </c>
      <c r="AP183" s="37">
        <f t="shared" si="549"/>
        <v>13663.860388192759</v>
      </c>
      <c r="AQ183" s="37">
        <f t="shared" si="550"/>
        <v>13051.4378</v>
      </c>
      <c r="AR183" s="37">
        <f t="shared" si="550"/>
        <v>27937.809903960151</v>
      </c>
      <c r="AS183" s="37">
        <f t="shared" si="550"/>
        <v>40989.247703960151</v>
      </c>
      <c r="AT183" s="37">
        <f>SUM(AT184,AT254,AT260,AT273,AT282,AT295,AT298:AT301,AT309:AT310,AT326,AT331,AT333)</f>
        <v>1443.74298</v>
      </c>
      <c r="AU183" s="37">
        <f>SUM(AU184,AU254,AU260,AU273,AU282,AU295,AU298:AU301,AU309:AU310,AU326,AU331,AU333)</f>
        <v>1941.5227640700307</v>
      </c>
      <c r="AV183" s="37">
        <f t="shared" si="551"/>
        <v>3385.2657440700305</v>
      </c>
      <c r="AW183" s="37">
        <f>SUM(AW184,AW254,AW260,AW273,AW282,AW295,AW298:AW301,AW309:AW310,AW326,AW331,AW333)</f>
        <v>1387.1758000000013</v>
      </c>
      <c r="AX183" s="37">
        <f>SUM(AX184,AX254,AX260,AX273,AX282,AX295,AX298:AX301,AX309:AX310,AX326,AX331,AX333)</f>
        <v>1892.1565820450837</v>
      </c>
      <c r="AY183" s="37">
        <f t="shared" si="552"/>
        <v>3279.3323820450851</v>
      </c>
      <c r="AZ183" s="37">
        <f>SUM(AZ184,AZ254,AZ260,AZ273,AZ282,AZ295,AZ298:AZ301,AZ309:AZ310,AZ326,AZ331,AZ333)</f>
        <v>1387.1757599999999</v>
      </c>
      <c r="BA183" s="37">
        <f>SUM(BA184,BA254,BA260,BA273,BA282,BA295,BA298:BA301,BA309:BA310,BA326,BA331,BA333)</f>
        <v>2136.0299205738615</v>
      </c>
      <c r="BB183" s="37">
        <f t="shared" si="553"/>
        <v>3523.2056805738612</v>
      </c>
      <c r="BC183" s="37">
        <f t="shared" si="554"/>
        <v>4218.094540000001</v>
      </c>
      <c r="BD183" s="37">
        <f t="shared" si="554"/>
        <v>5969.7092666889766</v>
      </c>
      <c r="BE183" s="37">
        <f t="shared" si="554"/>
        <v>10187.803806688977</v>
      </c>
      <c r="BF183" s="37">
        <f t="shared" si="555"/>
        <v>8549.3234800000009</v>
      </c>
      <c r="BG183" s="37">
        <f t="shared" si="555"/>
        <v>15302.340714881737</v>
      </c>
      <c r="BH183" s="37">
        <f t="shared" si="555"/>
        <v>23851.664194881734</v>
      </c>
      <c r="BI183" s="37">
        <f t="shared" si="559"/>
        <v>17269.532340000002</v>
      </c>
      <c r="BJ183" s="37">
        <f>AR183+BD183</f>
        <v>33907.519170649131</v>
      </c>
      <c r="BK183" s="37">
        <f t="shared" si="560"/>
        <v>51177.051510649129</v>
      </c>
      <c r="BL183" s="37">
        <f>SUM(BL184,BL254,BL260,BL273,BL282,BL295,BL298:BL301,BL309:BL310,BL326,BL331,BL333)</f>
        <v>1443.74298</v>
      </c>
      <c r="BM183" s="37">
        <f>SUM(BM184,BM254,BM260,BM273,BM282,BM295,BM298:BM301,BM309:BM310,BM326,BM331,BM333)</f>
        <v>2149.9749641044182</v>
      </c>
      <c r="BN183" s="37">
        <f t="shared" si="557"/>
        <v>3593.7179441044182</v>
      </c>
      <c r="BO183" s="37">
        <f t="shared" si="558"/>
        <v>-1856.0107257863447</v>
      </c>
      <c r="BP183" s="37">
        <f t="shared" si="406"/>
        <v>-38.574796928444322</v>
      </c>
      <c r="BQ183" s="19">
        <v>3191.4</v>
      </c>
      <c r="BR183" s="82"/>
    </row>
    <row r="184" spans="1:70" s="78" customFormat="1" ht="12.75" customHeight="1" outlineLevel="2" x14ac:dyDescent="0.2">
      <c r="A184" s="74" t="s">
        <v>152</v>
      </c>
      <c r="B184" s="75" t="s">
        <v>71</v>
      </c>
      <c r="C184" s="76" t="s">
        <v>44</v>
      </c>
      <c r="D184" s="41"/>
      <c r="E184" s="41">
        <f>E185+E232+E236+E240+E246</f>
        <v>135.6541</v>
      </c>
      <c r="F184" s="41">
        <f>D184+E184</f>
        <v>135.6541</v>
      </c>
      <c r="G184" s="41"/>
      <c r="H184" s="41">
        <f>H185+H232+H236+H240+H246</f>
        <v>135.95335</v>
      </c>
      <c r="I184" s="41">
        <f t="shared" si="538"/>
        <v>135.95335</v>
      </c>
      <c r="J184" s="41"/>
      <c r="K184" s="41">
        <f>K185+K232+K236+K240+K246</f>
        <v>150.10509999999999</v>
      </c>
      <c r="L184" s="41">
        <f t="shared" si="539"/>
        <v>150.10509999999999</v>
      </c>
      <c r="M184" s="41">
        <f t="shared" si="540"/>
        <v>0</v>
      </c>
      <c r="N184" s="41">
        <f t="shared" si="540"/>
        <v>421.71254999999996</v>
      </c>
      <c r="O184" s="41">
        <f t="shared" si="540"/>
        <v>421.71254999999996</v>
      </c>
      <c r="P184" s="41"/>
      <c r="Q184" s="41">
        <f>Q185+Q232+Q236+Q240+Q246</f>
        <v>156.55070999999998</v>
      </c>
      <c r="R184" s="41">
        <f>P184+Q184</f>
        <v>156.55070999999998</v>
      </c>
      <c r="S184" s="41"/>
      <c r="T184" s="41">
        <f>T185+T232+T236+T240+T246</f>
        <v>153.11635000000001</v>
      </c>
      <c r="U184" s="41">
        <f t="shared" si="542"/>
        <v>153.11635000000001</v>
      </c>
      <c r="V184" s="41"/>
      <c r="W184" s="41">
        <f>W185+W232+W236+W240+W246</f>
        <v>150.43635</v>
      </c>
      <c r="X184" s="41">
        <f t="shared" si="543"/>
        <v>150.43635</v>
      </c>
      <c r="Y184" s="41">
        <f t="shared" si="544"/>
        <v>0</v>
      </c>
      <c r="Z184" s="41">
        <f t="shared" si="544"/>
        <v>460.10341</v>
      </c>
      <c r="AA184" s="41">
        <f t="shared" si="544"/>
        <v>460.10341</v>
      </c>
      <c r="AB184" s="41">
        <f t="shared" si="545"/>
        <v>0</v>
      </c>
      <c r="AC184" s="41">
        <f t="shared" si="545"/>
        <v>881.8159599999999</v>
      </c>
      <c r="AD184" s="41">
        <f t="shared" si="545"/>
        <v>881.8159599999999</v>
      </c>
      <c r="AE184" s="41"/>
      <c r="AF184" s="41">
        <f>AF185+AF232+AF236+AF240+AF246</f>
        <v>135.6541</v>
      </c>
      <c r="AG184" s="41">
        <f>AE184+AF184</f>
        <v>135.6541</v>
      </c>
      <c r="AH184" s="41"/>
      <c r="AI184" s="41">
        <f>AI185+AI232+AI236+AI240+AI246</f>
        <v>135.95335</v>
      </c>
      <c r="AJ184" s="41">
        <f t="shared" si="547"/>
        <v>135.95335</v>
      </c>
      <c r="AK184" s="41"/>
      <c r="AL184" s="41">
        <f>AL185+AL232+AL236+AL240+AL246</f>
        <v>153.0651</v>
      </c>
      <c r="AM184" s="41">
        <f t="shared" si="548"/>
        <v>153.0651</v>
      </c>
      <c r="AN184" s="41">
        <f t="shared" si="549"/>
        <v>0</v>
      </c>
      <c r="AO184" s="41">
        <f t="shared" si="549"/>
        <v>424.67255</v>
      </c>
      <c r="AP184" s="41">
        <f t="shared" si="549"/>
        <v>424.67255</v>
      </c>
      <c r="AQ184" s="41">
        <f t="shared" si="550"/>
        <v>0</v>
      </c>
      <c r="AR184" s="41">
        <f t="shared" si="550"/>
        <v>1306.4885099999999</v>
      </c>
      <c r="AS184" s="41">
        <f t="shared" si="550"/>
        <v>1306.4885099999999</v>
      </c>
      <c r="AT184" s="41"/>
      <c r="AU184" s="41">
        <f>AU185+AU232+AU236+AU240+AU246</f>
        <v>135.62209999999999</v>
      </c>
      <c r="AV184" s="41">
        <f>AT184+AU184</f>
        <v>135.62209999999999</v>
      </c>
      <c r="AW184" s="41"/>
      <c r="AX184" s="41">
        <f>AX185+AX232+AX236+AX240+AX246</f>
        <v>135.95335</v>
      </c>
      <c r="AY184" s="41">
        <f t="shared" si="552"/>
        <v>135.95335</v>
      </c>
      <c r="AZ184" s="41"/>
      <c r="BA184" s="41">
        <f>BA185+BA232+BA236+BA240+BA246</f>
        <v>135.6541</v>
      </c>
      <c r="BB184" s="41">
        <f t="shared" si="553"/>
        <v>135.6541</v>
      </c>
      <c r="BC184" s="41">
        <f t="shared" si="554"/>
        <v>0</v>
      </c>
      <c r="BD184" s="41">
        <f t="shared" si="554"/>
        <v>407.22955000000002</v>
      </c>
      <c r="BE184" s="41">
        <f t="shared" si="554"/>
        <v>407.22955000000002</v>
      </c>
      <c r="BF184" s="41">
        <f t="shared" si="555"/>
        <v>0</v>
      </c>
      <c r="BG184" s="41">
        <f t="shared" si="555"/>
        <v>831.90210000000002</v>
      </c>
      <c r="BH184" s="41">
        <f t="shared" si="555"/>
        <v>831.90210000000002</v>
      </c>
      <c r="BI184" s="41">
        <f t="shared" si="559"/>
        <v>0</v>
      </c>
      <c r="BJ184" s="41">
        <f>AR184+BD184</f>
        <v>1713.7180599999999</v>
      </c>
      <c r="BK184" s="41">
        <f t="shared" si="560"/>
        <v>1713.7180599999999</v>
      </c>
      <c r="BL184" s="41">
        <f>BL185+BL232+BL236+BL240+BL246</f>
        <v>0</v>
      </c>
      <c r="BM184" s="41">
        <f>BM185+BM232+BM236+BM240+BM246</f>
        <v>118.35825</v>
      </c>
      <c r="BN184" s="41">
        <f t="shared" si="557"/>
        <v>118.35825</v>
      </c>
      <c r="BO184" s="41">
        <f t="shared" si="558"/>
        <v>-17.595100000000002</v>
      </c>
      <c r="BP184" s="41">
        <f t="shared" si="406"/>
        <v>-12.970562629511385</v>
      </c>
      <c r="BQ184" s="42"/>
      <c r="BR184" s="43"/>
    </row>
    <row r="185" spans="1:70" s="86" customFormat="1" ht="12.75" customHeight="1" outlineLevel="3" collapsed="1" x14ac:dyDescent="0.2">
      <c r="A185" s="83" t="s">
        <v>152</v>
      </c>
      <c r="B185" s="84" t="s">
        <v>153</v>
      </c>
      <c r="C185" s="85" t="s">
        <v>44</v>
      </c>
      <c r="D185" s="57"/>
      <c r="E185" s="57">
        <f>SUMIF($C$186:$C$231,$C$185,E186:E231)</f>
        <v>59.632999999999996</v>
      </c>
      <c r="F185" s="57">
        <f>D185+E185</f>
        <v>59.632999999999996</v>
      </c>
      <c r="G185" s="57"/>
      <c r="H185" s="57">
        <f>SUMIF($C$186:$C$231,$C$185,H186:H231)</f>
        <v>59.932249999999996</v>
      </c>
      <c r="I185" s="57">
        <f t="shared" si="538"/>
        <v>59.932249999999996</v>
      </c>
      <c r="J185" s="57"/>
      <c r="K185" s="57">
        <f>SUMIF($C$186:$C$231,$C$185,K186:K231)</f>
        <v>74.084000000000003</v>
      </c>
      <c r="L185" s="57">
        <f t="shared" si="539"/>
        <v>74.084000000000003</v>
      </c>
      <c r="M185" s="57">
        <f t="shared" si="540"/>
        <v>0</v>
      </c>
      <c r="N185" s="57">
        <f t="shared" si="540"/>
        <v>193.64924999999999</v>
      </c>
      <c r="O185" s="57">
        <f t="shared" si="540"/>
        <v>193.64924999999999</v>
      </c>
      <c r="P185" s="57"/>
      <c r="Q185" s="57">
        <f>SUMIF($C$186:$C$231,$C$185,Q186:Q231)</f>
        <v>70.529609999999991</v>
      </c>
      <c r="R185" s="57">
        <f>P185+Q185</f>
        <v>70.529609999999991</v>
      </c>
      <c r="S185" s="57"/>
      <c r="T185" s="57">
        <f>SUMIF($C$186:$C$231,$C$185,T186:T231)</f>
        <v>77.095249999999993</v>
      </c>
      <c r="U185" s="57">
        <f t="shared" si="542"/>
        <v>77.095249999999993</v>
      </c>
      <c r="V185" s="57"/>
      <c r="W185" s="57">
        <f>SUMIF($C$186:$C$231,$C$185,W186:W231)</f>
        <v>74.41525</v>
      </c>
      <c r="X185" s="57">
        <f t="shared" si="543"/>
        <v>74.41525</v>
      </c>
      <c r="Y185" s="57">
        <f t="shared" si="544"/>
        <v>0</v>
      </c>
      <c r="Z185" s="57">
        <f t="shared" si="544"/>
        <v>222.04010999999997</v>
      </c>
      <c r="AA185" s="57">
        <f t="shared" si="544"/>
        <v>222.04010999999997</v>
      </c>
      <c r="AB185" s="57">
        <f t="shared" si="545"/>
        <v>0</v>
      </c>
      <c r="AC185" s="57">
        <f t="shared" si="545"/>
        <v>415.68935999999997</v>
      </c>
      <c r="AD185" s="57">
        <f t="shared" si="545"/>
        <v>415.68935999999997</v>
      </c>
      <c r="AE185" s="57"/>
      <c r="AF185" s="57">
        <f>SUMIF($C$186:$C$231,$C$185,AF186:AF231)</f>
        <v>59.632999999999996</v>
      </c>
      <c r="AG185" s="57">
        <f>AE185+AF185</f>
        <v>59.632999999999996</v>
      </c>
      <c r="AH185" s="57"/>
      <c r="AI185" s="57">
        <f>SUMIF($C$186:$C$231,$C$185,AI186:AI231)</f>
        <v>59.932249999999996</v>
      </c>
      <c r="AJ185" s="57">
        <f t="shared" si="547"/>
        <v>59.932249999999996</v>
      </c>
      <c r="AK185" s="57"/>
      <c r="AL185" s="57">
        <f>SUMIF($C$186:$C$231,$C$185,AL186:AL231)</f>
        <v>77.043999999999997</v>
      </c>
      <c r="AM185" s="57">
        <f t="shared" si="548"/>
        <v>77.043999999999997</v>
      </c>
      <c r="AN185" s="57">
        <f t="shared" si="549"/>
        <v>0</v>
      </c>
      <c r="AO185" s="57">
        <f t="shared" si="549"/>
        <v>196.60924999999997</v>
      </c>
      <c r="AP185" s="57">
        <f t="shared" si="549"/>
        <v>196.60924999999997</v>
      </c>
      <c r="AQ185" s="57">
        <f t="shared" si="550"/>
        <v>0</v>
      </c>
      <c r="AR185" s="57">
        <f t="shared" si="550"/>
        <v>612.29860999999994</v>
      </c>
      <c r="AS185" s="57">
        <f t="shared" si="550"/>
        <v>612.29860999999994</v>
      </c>
      <c r="AT185" s="57"/>
      <c r="AU185" s="57">
        <f>SUMIF($C$186:$C$231,$C$185,AU186:AU231)</f>
        <v>59.600999999999999</v>
      </c>
      <c r="AV185" s="57">
        <f>AT185+AU185</f>
        <v>59.600999999999999</v>
      </c>
      <c r="AW185" s="57"/>
      <c r="AX185" s="57">
        <f>SUMIF($C$186:$C$231,$C$185,AX186:AX231)</f>
        <v>59.932249999999996</v>
      </c>
      <c r="AY185" s="57">
        <f t="shared" si="552"/>
        <v>59.932249999999996</v>
      </c>
      <c r="AZ185" s="57"/>
      <c r="BA185" s="57">
        <f>SUMIF($C$186:$C$231,$C$185,BA186:BA231)</f>
        <v>59.632999999999996</v>
      </c>
      <c r="BB185" s="57">
        <f t="shared" si="553"/>
        <v>59.632999999999996</v>
      </c>
      <c r="BC185" s="57">
        <f t="shared" si="554"/>
        <v>0</v>
      </c>
      <c r="BD185" s="57">
        <f t="shared" si="554"/>
        <v>179.16624999999999</v>
      </c>
      <c r="BE185" s="57">
        <f t="shared" si="554"/>
        <v>179.16624999999999</v>
      </c>
      <c r="BF185" s="57">
        <f t="shared" si="555"/>
        <v>0</v>
      </c>
      <c r="BG185" s="57">
        <f t="shared" si="555"/>
        <v>375.77549999999997</v>
      </c>
      <c r="BH185" s="57">
        <f t="shared" si="555"/>
        <v>375.77549999999997</v>
      </c>
      <c r="BI185" s="57">
        <f t="shared" si="559"/>
        <v>0</v>
      </c>
      <c r="BJ185" s="57">
        <f>AR185+BD185</f>
        <v>791.46485999999993</v>
      </c>
      <c r="BK185" s="57">
        <f t="shared" si="560"/>
        <v>791.46485999999993</v>
      </c>
      <c r="BL185" s="57"/>
      <c r="BM185" s="57">
        <f>SUMIF($C$186:$C$231,$C$185,BM186:BM231)</f>
        <v>17.328250000000001</v>
      </c>
      <c r="BN185" s="57">
        <f t="shared" si="557"/>
        <v>17.328250000000001</v>
      </c>
      <c r="BO185" s="57">
        <f t="shared" si="558"/>
        <v>-42.603999999999999</v>
      </c>
      <c r="BP185" s="57">
        <f t="shared" si="406"/>
        <v>-71.443663743229422</v>
      </c>
      <c r="BR185" s="43"/>
    </row>
    <row r="186" spans="1:70" ht="12.75" hidden="1" customHeight="1" outlineLevel="4" x14ac:dyDescent="0.2">
      <c r="A186" s="87"/>
      <c r="B186" s="88" t="s">
        <v>154</v>
      </c>
      <c r="C186" s="89" t="s">
        <v>44</v>
      </c>
      <c r="D186" s="27"/>
      <c r="E186" s="27">
        <f>E187*E188/1000</f>
        <v>13.969999999999999</v>
      </c>
      <c r="F186" s="27">
        <f>D186+E186</f>
        <v>13.969999999999999</v>
      </c>
      <c r="G186" s="27"/>
      <c r="H186" s="27">
        <f>H187*H188/1000</f>
        <v>13.969999999999999</v>
      </c>
      <c r="I186" s="27">
        <f t="shared" si="538"/>
        <v>13.969999999999999</v>
      </c>
      <c r="J186" s="27"/>
      <c r="K186" s="27">
        <f>K187*K188/1000</f>
        <v>13.969999999999999</v>
      </c>
      <c r="L186" s="27">
        <f t="shared" si="539"/>
        <v>13.969999999999999</v>
      </c>
      <c r="M186" s="27">
        <f t="shared" si="540"/>
        <v>0</v>
      </c>
      <c r="N186" s="27">
        <f t="shared" si="540"/>
        <v>41.91</v>
      </c>
      <c r="O186" s="27">
        <f t="shared" si="540"/>
        <v>41.91</v>
      </c>
      <c r="P186" s="27"/>
      <c r="Q186" s="27">
        <f>Q187*Q188/1000</f>
        <v>13.969999999999999</v>
      </c>
      <c r="R186" s="27">
        <f>P186+Q186</f>
        <v>13.969999999999999</v>
      </c>
      <c r="S186" s="27"/>
      <c r="T186" s="27">
        <f>T187*T188/1000</f>
        <v>13.969999999999999</v>
      </c>
      <c r="U186" s="27">
        <f t="shared" si="542"/>
        <v>13.969999999999999</v>
      </c>
      <c r="V186" s="27"/>
      <c r="W186" s="27">
        <f>W187*W188/1000</f>
        <v>13.969999999999999</v>
      </c>
      <c r="X186" s="27">
        <f t="shared" si="543"/>
        <v>13.969999999999999</v>
      </c>
      <c r="Y186" s="27">
        <f t="shared" si="544"/>
        <v>0</v>
      </c>
      <c r="Z186" s="27">
        <f t="shared" si="544"/>
        <v>41.91</v>
      </c>
      <c r="AA186" s="27">
        <f t="shared" si="544"/>
        <v>41.91</v>
      </c>
      <c r="AB186" s="27">
        <f t="shared" si="545"/>
        <v>0</v>
      </c>
      <c r="AC186" s="27">
        <f t="shared" si="545"/>
        <v>83.82</v>
      </c>
      <c r="AD186" s="27">
        <f t="shared" si="545"/>
        <v>83.82</v>
      </c>
      <c r="AE186" s="27"/>
      <c r="AF186" s="27">
        <f>AF187*AF188/1000</f>
        <v>13.969999999999999</v>
      </c>
      <c r="AG186" s="27">
        <f>AE186+AF186</f>
        <v>13.969999999999999</v>
      </c>
      <c r="AH186" s="27"/>
      <c r="AI186" s="27">
        <f>AI187*AI188/1000</f>
        <v>13.969999999999999</v>
      </c>
      <c r="AJ186" s="27">
        <f t="shared" si="547"/>
        <v>13.969999999999999</v>
      </c>
      <c r="AK186" s="27"/>
      <c r="AL186" s="27">
        <f>AL187*AL188/1000</f>
        <v>13.969999999999999</v>
      </c>
      <c r="AM186" s="27">
        <f t="shared" si="548"/>
        <v>13.969999999999999</v>
      </c>
      <c r="AN186" s="27">
        <f t="shared" si="549"/>
        <v>0</v>
      </c>
      <c r="AO186" s="27">
        <f t="shared" si="549"/>
        <v>41.91</v>
      </c>
      <c r="AP186" s="27">
        <f t="shared" si="549"/>
        <v>41.91</v>
      </c>
      <c r="AQ186" s="27">
        <f t="shared" si="550"/>
        <v>0</v>
      </c>
      <c r="AR186" s="27">
        <f t="shared" si="550"/>
        <v>125.72999999999999</v>
      </c>
      <c r="AS186" s="27">
        <f t="shared" si="550"/>
        <v>125.72999999999999</v>
      </c>
      <c r="AT186" s="27"/>
      <c r="AU186" s="27">
        <f>AU187*AU188/1000</f>
        <v>13.969999999999999</v>
      </c>
      <c r="AV186" s="27">
        <f t="shared" si="551"/>
        <v>13.969999999999999</v>
      </c>
      <c r="AW186" s="27"/>
      <c r="AX186" s="27">
        <f>AX187*AX188/1000</f>
        <v>13.969999999999999</v>
      </c>
      <c r="AY186" s="27">
        <f t="shared" si="552"/>
        <v>13.969999999999999</v>
      </c>
      <c r="AZ186" s="27"/>
      <c r="BA186" s="27">
        <f>BA187*BA188/1000</f>
        <v>13.969999999999999</v>
      </c>
      <c r="BB186" s="27">
        <f t="shared" si="553"/>
        <v>13.969999999999999</v>
      </c>
      <c r="BC186" s="27">
        <f t="shared" si="554"/>
        <v>0</v>
      </c>
      <c r="BD186" s="27">
        <f t="shared" si="554"/>
        <v>41.91</v>
      </c>
      <c r="BE186" s="27">
        <f t="shared" si="554"/>
        <v>41.91</v>
      </c>
      <c r="BF186" s="27">
        <f t="shared" si="555"/>
        <v>0</v>
      </c>
      <c r="BG186" s="27">
        <f t="shared" si="555"/>
        <v>83.82</v>
      </c>
      <c r="BH186" s="27">
        <f t="shared" si="555"/>
        <v>83.82</v>
      </c>
      <c r="BI186" s="27">
        <f t="shared" si="559"/>
        <v>0</v>
      </c>
      <c r="BJ186" s="27">
        <f>AR186+BD186</f>
        <v>167.64</v>
      </c>
      <c r="BK186" s="27">
        <f t="shared" si="560"/>
        <v>167.64</v>
      </c>
      <c r="BL186" s="27"/>
      <c r="BM186" s="27">
        <f>BM187*BM188/1000</f>
        <v>2.7939999999999996</v>
      </c>
      <c r="BN186" s="27">
        <f t="shared" si="557"/>
        <v>2.7939999999999996</v>
      </c>
      <c r="BO186" s="57">
        <f t="shared" ref="BO186:BO249" si="561">BN186-AJ186</f>
        <v>-11.175999999999998</v>
      </c>
      <c r="BP186" s="27">
        <f t="shared" si="406"/>
        <v>-80</v>
      </c>
      <c r="BQ186" s="90"/>
    </row>
    <row r="187" spans="1:70" s="97" customFormat="1" ht="12.75" hidden="1" customHeight="1" outlineLevel="5" x14ac:dyDescent="0.2">
      <c r="A187" s="91"/>
      <c r="B187" s="92" t="s">
        <v>51</v>
      </c>
      <c r="C187" s="93" t="s">
        <v>83</v>
      </c>
      <c r="D187" s="94"/>
      <c r="E187" s="94">
        <v>10</v>
      </c>
      <c r="F187" s="94">
        <f>D187+E187</f>
        <v>10</v>
      </c>
      <c r="G187" s="94"/>
      <c r="H187" s="94">
        <v>10</v>
      </c>
      <c r="I187" s="94">
        <f t="shared" si="538"/>
        <v>10</v>
      </c>
      <c r="J187" s="94"/>
      <c r="K187" s="94">
        <v>10</v>
      </c>
      <c r="L187" s="94">
        <f t="shared" si="539"/>
        <v>10</v>
      </c>
      <c r="M187" s="94"/>
      <c r="N187" s="95">
        <f>E187+H187+K187</f>
        <v>30</v>
      </c>
      <c r="O187" s="95">
        <f>F187+I187+L187</f>
        <v>30</v>
      </c>
      <c r="P187" s="94"/>
      <c r="Q187" s="94">
        <v>10</v>
      </c>
      <c r="R187" s="94">
        <f>P187+Q187</f>
        <v>10</v>
      </c>
      <c r="S187" s="94"/>
      <c r="T187" s="94">
        <v>10</v>
      </c>
      <c r="U187" s="94">
        <f t="shared" si="542"/>
        <v>10</v>
      </c>
      <c r="V187" s="94"/>
      <c r="W187" s="94">
        <v>10</v>
      </c>
      <c r="X187" s="94">
        <f t="shared" si="543"/>
        <v>10</v>
      </c>
      <c r="Y187" s="94"/>
      <c r="Z187" s="95">
        <f>Q187+T187+W187</f>
        <v>30</v>
      </c>
      <c r="AA187" s="95">
        <f>R187+U187+X187</f>
        <v>30</v>
      </c>
      <c r="AB187" s="94"/>
      <c r="AC187" s="95">
        <f>N187+Z187</f>
        <v>60</v>
      </c>
      <c r="AD187" s="95">
        <f>O187+AA187</f>
        <v>60</v>
      </c>
      <c r="AE187" s="94"/>
      <c r="AF187" s="94">
        <v>10</v>
      </c>
      <c r="AG187" s="94">
        <f>AE187+AF187</f>
        <v>10</v>
      </c>
      <c r="AH187" s="94"/>
      <c r="AI187" s="94">
        <v>10</v>
      </c>
      <c r="AJ187" s="94">
        <f t="shared" si="547"/>
        <v>10</v>
      </c>
      <c r="AK187" s="94"/>
      <c r="AL187" s="94">
        <v>10</v>
      </c>
      <c r="AM187" s="94">
        <f t="shared" si="548"/>
        <v>10</v>
      </c>
      <c r="AN187" s="94"/>
      <c r="AO187" s="95">
        <f>AF187+AI187+AL187</f>
        <v>30</v>
      </c>
      <c r="AP187" s="95">
        <f>AG187+AJ187+AM187</f>
        <v>30</v>
      </c>
      <c r="AQ187" s="94"/>
      <c r="AR187" s="95">
        <f>AC187+AO187</f>
        <v>90</v>
      </c>
      <c r="AS187" s="95">
        <f>AD187+AP187</f>
        <v>90</v>
      </c>
      <c r="AT187" s="94"/>
      <c r="AU187" s="94">
        <v>10</v>
      </c>
      <c r="AV187" s="94">
        <f>AT187+AU187</f>
        <v>10</v>
      </c>
      <c r="AW187" s="94"/>
      <c r="AX187" s="94">
        <v>10</v>
      </c>
      <c r="AY187" s="94">
        <f t="shared" si="552"/>
        <v>10</v>
      </c>
      <c r="AZ187" s="94"/>
      <c r="BA187" s="94">
        <v>10</v>
      </c>
      <c r="BB187" s="94">
        <f t="shared" si="553"/>
        <v>10</v>
      </c>
      <c r="BC187" s="94"/>
      <c r="BD187" s="95">
        <f>AU187+AX187+BA187</f>
        <v>30</v>
      </c>
      <c r="BE187" s="95">
        <f>AV187+AY187+BB187</f>
        <v>30</v>
      </c>
      <c r="BF187" s="94"/>
      <c r="BG187" s="95">
        <f>AO187+BD187</f>
        <v>60</v>
      </c>
      <c r="BH187" s="95">
        <f>AP187+BE187</f>
        <v>60</v>
      </c>
      <c r="BI187" s="96">
        <f t="shared" si="559"/>
        <v>0</v>
      </c>
      <c r="BJ187" s="95">
        <f>AR187+BD187</f>
        <v>120</v>
      </c>
      <c r="BK187" s="95">
        <f t="shared" si="560"/>
        <v>120</v>
      </c>
      <c r="BL187" s="94"/>
      <c r="BM187" s="94">
        <v>2</v>
      </c>
      <c r="BN187" s="94">
        <f t="shared" si="557"/>
        <v>2</v>
      </c>
      <c r="BO187" s="57">
        <f t="shared" si="561"/>
        <v>-8</v>
      </c>
      <c r="BP187" s="27">
        <f t="shared" si="406"/>
        <v>-80</v>
      </c>
    </row>
    <row r="188" spans="1:70" s="29" customFormat="1" ht="12.75" hidden="1" outlineLevel="5" x14ac:dyDescent="0.2">
      <c r="A188" s="87"/>
      <c r="B188" s="92" t="s">
        <v>53</v>
      </c>
      <c r="C188" s="93" t="s">
        <v>84</v>
      </c>
      <c r="D188" s="98"/>
      <c r="E188" s="98">
        <f>[3]ЦЕНЫ!E287</f>
        <v>1396.9999999999998</v>
      </c>
      <c r="F188" s="98">
        <f>IF(F187=0,,F186/F187*1000)</f>
        <v>1396.9999999999998</v>
      </c>
      <c r="G188" s="98"/>
      <c r="H188" s="98">
        <f>[3]ЦЕНЫ!F287</f>
        <v>1396.9999999999998</v>
      </c>
      <c r="I188" s="98">
        <f>IF(I187=0,,I186/I187*1000)</f>
        <v>1396.9999999999998</v>
      </c>
      <c r="J188" s="98"/>
      <c r="K188" s="98">
        <f>[3]ЦЕНЫ!G287</f>
        <v>1396.9999999999998</v>
      </c>
      <c r="L188" s="98">
        <f>IF(L187=0,,L186/L187*1000)</f>
        <v>1396.9999999999998</v>
      </c>
      <c r="M188" s="98">
        <f>IF(M187=0,,M186/M187*1000)</f>
        <v>0</v>
      </c>
      <c r="N188" s="98">
        <f>IF(N187=0,,N186/N187*1000)</f>
        <v>1396.9999999999998</v>
      </c>
      <c r="O188" s="98">
        <f>IF(O187=0,,O186/O187*1000)</f>
        <v>1396.9999999999998</v>
      </c>
      <c r="P188" s="98"/>
      <c r="Q188" s="98">
        <f>[3]ЦЕНЫ!H287</f>
        <v>1396.9999999999998</v>
      </c>
      <c r="R188" s="98">
        <f>IF(R187=0,,R186/R187*1000)</f>
        <v>1396.9999999999998</v>
      </c>
      <c r="S188" s="98"/>
      <c r="T188" s="98">
        <f>[3]ЦЕНЫ!I287</f>
        <v>1396.9999999999998</v>
      </c>
      <c r="U188" s="98">
        <f>IF(U187=0,,U186/U187*1000)</f>
        <v>1396.9999999999998</v>
      </c>
      <c r="V188" s="98"/>
      <c r="W188" s="98">
        <f>[3]ЦЕНЫ!J287</f>
        <v>1396.9999999999998</v>
      </c>
      <c r="X188" s="98">
        <f>IF(X187=0,,X186/X187*1000)</f>
        <v>1396.9999999999998</v>
      </c>
      <c r="Y188" s="98">
        <f t="shared" ref="Y188:AD188" si="562">IF(Y187=0,,Y186/Y187*1000)</f>
        <v>0</v>
      </c>
      <c r="Z188" s="98">
        <f t="shared" si="562"/>
        <v>1396.9999999999998</v>
      </c>
      <c r="AA188" s="98">
        <f t="shared" si="562"/>
        <v>1396.9999999999998</v>
      </c>
      <c r="AB188" s="98">
        <f t="shared" si="562"/>
        <v>0</v>
      </c>
      <c r="AC188" s="98">
        <f t="shared" si="562"/>
        <v>1396.9999999999998</v>
      </c>
      <c r="AD188" s="98">
        <f t="shared" si="562"/>
        <v>1396.9999999999998</v>
      </c>
      <c r="AE188" s="98"/>
      <c r="AF188" s="98">
        <f>[3]ЦЕНЫ!K287</f>
        <v>1396.9999999999998</v>
      </c>
      <c r="AG188" s="98">
        <f>IF(AG187=0,,AG186/AG187*1000)</f>
        <v>1396.9999999999998</v>
      </c>
      <c r="AH188" s="98"/>
      <c r="AI188" s="98">
        <f>[3]ЦЕНЫ!L287</f>
        <v>1396.9999999999998</v>
      </c>
      <c r="AJ188" s="98">
        <f>IF(AJ187=0,,AJ186/AJ187*1000)</f>
        <v>1396.9999999999998</v>
      </c>
      <c r="AK188" s="98"/>
      <c r="AL188" s="98">
        <f>[3]ЦЕНЫ!M287</f>
        <v>1396.9999999999998</v>
      </c>
      <c r="AM188" s="98">
        <f>IF(AM187=0,,AM186/AM187*1000)</f>
        <v>1396.9999999999998</v>
      </c>
      <c r="AN188" s="98">
        <f t="shared" ref="AN188:AS188" si="563">IF(AN187=0,,AN186/AN187*1000)</f>
        <v>0</v>
      </c>
      <c r="AO188" s="98">
        <f t="shared" si="563"/>
        <v>1396.9999999999998</v>
      </c>
      <c r="AP188" s="98">
        <f t="shared" si="563"/>
        <v>1396.9999999999998</v>
      </c>
      <c r="AQ188" s="98">
        <f t="shared" si="563"/>
        <v>0</v>
      </c>
      <c r="AR188" s="98">
        <f t="shared" si="563"/>
        <v>1396.9999999999998</v>
      </c>
      <c r="AS188" s="98">
        <f t="shared" si="563"/>
        <v>1396.9999999999998</v>
      </c>
      <c r="AT188" s="98"/>
      <c r="AU188" s="98">
        <f>[3]ЦЕНЫ!N287</f>
        <v>1396.9999999999998</v>
      </c>
      <c r="AV188" s="98">
        <f>IF(AV187=0,,AV186/AV187*1000)</f>
        <v>1396.9999999999998</v>
      </c>
      <c r="AW188" s="98"/>
      <c r="AX188" s="98">
        <f>[3]ЦЕНЫ!O287</f>
        <v>1396.9999999999998</v>
      </c>
      <c r="AY188" s="98">
        <f>IF(AY187=0,,AY186/AY187*1000)</f>
        <v>1396.9999999999998</v>
      </c>
      <c r="AZ188" s="98"/>
      <c r="BA188" s="98">
        <f>[3]ЦЕНЫ!P287</f>
        <v>1396.9999999999998</v>
      </c>
      <c r="BB188" s="98">
        <f>IF(BB187=0,,BB186/BB187*1000)</f>
        <v>1396.9999999999998</v>
      </c>
      <c r="BC188" s="98">
        <f t="shared" ref="BC188:BK188" si="564">IF(BC187=0,,BC186/BC187*1000)</f>
        <v>0</v>
      </c>
      <c r="BD188" s="98">
        <f t="shared" si="564"/>
        <v>1396.9999999999998</v>
      </c>
      <c r="BE188" s="98">
        <f t="shared" si="564"/>
        <v>1396.9999999999998</v>
      </c>
      <c r="BF188" s="98">
        <f t="shared" si="564"/>
        <v>0</v>
      </c>
      <c r="BG188" s="98">
        <f t="shared" si="564"/>
        <v>1396.9999999999998</v>
      </c>
      <c r="BH188" s="98">
        <f t="shared" si="564"/>
        <v>1396.9999999999998</v>
      </c>
      <c r="BI188" s="98">
        <f t="shared" si="564"/>
        <v>0</v>
      </c>
      <c r="BJ188" s="98">
        <f t="shared" si="564"/>
        <v>1396.9999999999998</v>
      </c>
      <c r="BK188" s="98">
        <f t="shared" si="564"/>
        <v>1396.9999999999998</v>
      </c>
      <c r="BL188" s="98"/>
      <c r="BM188" s="98">
        <f>AI188</f>
        <v>1396.9999999999998</v>
      </c>
      <c r="BN188" s="98">
        <f>IF(BN187=0,,BN186/BN187*1000)</f>
        <v>1396.9999999999998</v>
      </c>
      <c r="BO188" s="57">
        <f t="shared" si="561"/>
        <v>0</v>
      </c>
      <c r="BP188" s="27">
        <f t="shared" si="406"/>
        <v>0</v>
      </c>
    </row>
    <row r="189" spans="1:70" ht="12.75" hidden="1" customHeight="1" outlineLevel="4" x14ac:dyDescent="0.2">
      <c r="A189" s="87"/>
      <c r="B189" s="88" t="s">
        <v>155</v>
      </c>
      <c r="C189" s="89" t="s">
        <v>44</v>
      </c>
      <c r="D189" s="27"/>
      <c r="E189" s="27">
        <f>E190*E191/1000</f>
        <v>0</v>
      </c>
      <c r="F189" s="27">
        <f>D189+E189</f>
        <v>0</v>
      </c>
      <c r="G189" s="27"/>
      <c r="H189" s="27">
        <f>H190*H191/1000</f>
        <v>0</v>
      </c>
      <c r="I189" s="27">
        <f>G189+H189</f>
        <v>0</v>
      </c>
      <c r="J189" s="27"/>
      <c r="K189" s="27">
        <f>K190*K191/1000</f>
        <v>0</v>
      </c>
      <c r="L189" s="27">
        <f>J189+K189</f>
        <v>0</v>
      </c>
      <c r="M189" s="27">
        <f>D189+G189+J189</f>
        <v>0</v>
      </c>
      <c r="N189" s="27">
        <f>E189+H189+K189</f>
        <v>0</v>
      </c>
      <c r="O189" s="27">
        <f>F189+I189+L189</f>
        <v>0</v>
      </c>
      <c r="P189" s="27"/>
      <c r="Q189" s="27">
        <f>Q190*Q191/1000</f>
        <v>0</v>
      </c>
      <c r="R189" s="27">
        <f>P189+Q189</f>
        <v>0</v>
      </c>
      <c r="S189" s="27"/>
      <c r="T189" s="27">
        <f>T190*T191/1000</f>
        <v>0</v>
      </c>
      <c r="U189" s="27">
        <f>S189+T189</f>
        <v>0</v>
      </c>
      <c r="V189" s="27"/>
      <c r="W189" s="27">
        <f>W190*W191/1000</f>
        <v>14.53425</v>
      </c>
      <c r="X189" s="27">
        <f>V189+W189</f>
        <v>14.53425</v>
      </c>
      <c r="Y189" s="27">
        <f>P189+S189+V189</f>
        <v>0</v>
      </c>
      <c r="Z189" s="27">
        <f>Q189+T189+W189</f>
        <v>14.53425</v>
      </c>
      <c r="AA189" s="27">
        <f>R189+U189+X189</f>
        <v>14.53425</v>
      </c>
      <c r="AB189" s="27">
        <f>M189+Y189</f>
        <v>0</v>
      </c>
      <c r="AC189" s="27">
        <f>N189+Z189</f>
        <v>14.53425</v>
      </c>
      <c r="AD189" s="27">
        <f>O189+AA189</f>
        <v>14.53425</v>
      </c>
      <c r="AE189" s="27"/>
      <c r="AF189" s="27">
        <f>AF190*AF191/1000</f>
        <v>0</v>
      </c>
      <c r="AG189" s="27">
        <f>AE189+AF189</f>
        <v>0</v>
      </c>
      <c r="AH189" s="27"/>
      <c r="AI189" s="27">
        <f>AI190*AI191/1000</f>
        <v>0</v>
      </c>
      <c r="AJ189" s="27">
        <f>AH189+AI189</f>
        <v>0</v>
      </c>
      <c r="AK189" s="27"/>
      <c r="AL189" s="27">
        <f>AL190*AL191/1000</f>
        <v>0</v>
      </c>
      <c r="AM189" s="27">
        <f>AK189+AL189</f>
        <v>0</v>
      </c>
      <c r="AN189" s="27">
        <f>AE189+AH189+AK189</f>
        <v>0</v>
      </c>
      <c r="AO189" s="27">
        <f>AF189+AI189+AL189</f>
        <v>0</v>
      </c>
      <c r="AP189" s="27">
        <f>AG189+AJ189+AM189</f>
        <v>0</v>
      </c>
      <c r="AQ189" s="27">
        <f>AB189+AN189</f>
        <v>0</v>
      </c>
      <c r="AR189" s="27">
        <f>AC189+AO189</f>
        <v>14.53425</v>
      </c>
      <c r="AS189" s="27">
        <f>AD189+AP189</f>
        <v>14.53425</v>
      </c>
      <c r="AT189" s="27"/>
      <c r="AU189" s="27">
        <f>AU190*AU191/1000</f>
        <v>0</v>
      </c>
      <c r="AV189" s="27">
        <f>AT189+AU189</f>
        <v>0</v>
      </c>
      <c r="AW189" s="27"/>
      <c r="AX189" s="27">
        <f>AX190*AX191/1000</f>
        <v>0</v>
      </c>
      <c r="AY189" s="27">
        <f>AW189+AX189</f>
        <v>0</v>
      </c>
      <c r="AZ189" s="27"/>
      <c r="BA189" s="27">
        <f>BA190*BA191/1000</f>
        <v>0</v>
      </c>
      <c r="BB189" s="27">
        <f>AZ189+BA189</f>
        <v>0</v>
      </c>
      <c r="BC189" s="27">
        <f>AT189+AW189+AZ189</f>
        <v>0</v>
      </c>
      <c r="BD189" s="27">
        <f>AU189+AX189+BA189</f>
        <v>0</v>
      </c>
      <c r="BE189" s="27">
        <f>AV189+AY189+BB189</f>
        <v>0</v>
      </c>
      <c r="BF189" s="27">
        <f>AN189+BC189</f>
        <v>0</v>
      </c>
      <c r="BG189" s="27">
        <f>AO189+BD189</f>
        <v>0</v>
      </c>
      <c r="BH189" s="27">
        <f>AP189+BE189</f>
        <v>0</v>
      </c>
      <c r="BI189" s="27">
        <f t="shared" ref="BI189:BK190" si="565">AQ189+BC189</f>
        <v>0</v>
      </c>
      <c r="BJ189" s="27">
        <f t="shared" si="565"/>
        <v>14.53425</v>
      </c>
      <c r="BK189" s="27">
        <f t="shared" si="565"/>
        <v>14.53425</v>
      </c>
      <c r="BL189" s="27"/>
      <c r="BM189" s="27"/>
      <c r="BN189" s="27">
        <f>BL189+BM189</f>
        <v>0</v>
      </c>
      <c r="BO189" s="57">
        <f t="shared" si="561"/>
        <v>0</v>
      </c>
      <c r="BP189" s="27">
        <f t="shared" si="406"/>
        <v>0</v>
      </c>
      <c r="BQ189" s="90"/>
    </row>
    <row r="190" spans="1:70" s="97" customFormat="1" ht="12.75" hidden="1" customHeight="1" outlineLevel="5" x14ac:dyDescent="0.2">
      <c r="A190" s="91"/>
      <c r="B190" s="92" t="s">
        <v>51</v>
      </c>
      <c r="C190" s="93" t="s">
        <v>83</v>
      </c>
      <c r="D190" s="94"/>
      <c r="E190" s="94"/>
      <c r="F190" s="94">
        <f>D190+E190</f>
        <v>0</v>
      </c>
      <c r="G190" s="94"/>
      <c r="H190" s="94"/>
      <c r="I190" s="94">
        <f>G190+H190</f>
        <v>0</v>
      </c>
      <c r="J190" s="94"/>
      <c r="K190" s="94"/>
      <c r="L190" s="94">
        <f>J190+K190</f>
        <v>0</v>
      </c>
      <c r="M190" s="94"/>
      <c r="N190" s="95">
        <f>E190+H190+K190</f>
        <v>0</v>
      </c>
      <c r="O190" s="95">
        <f>F190+I190+L190</f>
        <v>0</v>
      </c>
      <c r="P190" s="94"/>
      <c r="Q190" s="94"/>
      <c r="R190" s="94">
        <f>P190+Q190</f>
        <v>0</v>
      </c>
      <c r="S190" s="94"/>
      <c r="T190" s="94"/>
      <c r="U190" s="94">
        <f>S190+T190</f>
        <v>0</v>
      </c>
      <c r="V190" s="94"/>
      <c r="W190" s="94">
        <v>1</v>
      </c>
      <c r="X190" s="94">
        <f>V190+W190</f>
        <v>1</v>
      </c>
      <c r="Y190" s="94"/>
      <c r="Z190" s="95">
        <f>Q190+T190+W190</f>
        <v>1</v>
      </c>
      <c r="AA190" s="95">
        <f>R190+U190+X190</f>
        <v>1</v>
      </c>
      <c r="AB190" s="94"/>
      <c r="AC190" s="95">
        <f>N190+Z190</f>
        <v>1</v>
      </c>
      <c r="AD190" s="95">
        <f>O190+AA190</f>
        <v>1</v>
      </c>
      <c r="AE190" s="94"/>
      <c r="AF190" s="94"/>
      <c r="AG190" s="94">
        <f>AE190+AF190</f>
        <v>0</v>
      </c>
      <c r="AH190" s="94"/>
      <c r="AI190" s="94"/>
      <c r="AJ190" s="94">
        <f>AH190+AI190</f>
        <v>0</v>
      </c>
      <c r="AK190" s="94"/>
      <c r="AL190" s="94"/>
      <c r="AM190" s="94">
        <f>AK190+AL190</f>
        <v>0</v>
      </c>
      <c r="AN190" s="94"/>
      <c r="AO190" s="95">
        <f>AF190+AI190+AL190</f>
        <v>0</v>
      </c>
      <c r="AP190" s="95">
        <f>AG190+AJ190+AM190</f>
        <v>0</v>
      </c>
      <c r="AQ190" s="94"/>
      <c r="AR190" s="95">
        <f>AC190+AO190</f>
        <v>1</v>
      </c>
      <c r="AS190" s="95">
        <f>AD190+AP190</f>
        <v>1</v>
      </c>
      <c r="AT190" s="94"/>
      <c r="AU190" s="94"/>
      <c r="AV190" s="94">
        <f>AT190+AU190</f>
        <v>0</v>
      </c>
      <c r="AW190" s="94"/>
      <c r="AX190" s="94"/>
      <c r="AY190" s="94">
        <f>AW190+AX190</f>
        <v>0</v>
      </c>
      <c r="AZ190" s="94"/>
      <c r="BA190" s="94"/>
      <c r="BB190" s="94">
        <f>AZ190+BA190</f>
        <v>0</v>
      </c>
      <c r="BC190" s="94"/>
      <c r="BD190" s="95">
        <f>AU190+AX190+BA190</f>
        <v>0</v>
      </c>
      <c r="BE190" s="95">
        <f>AV190+AY190+BB190</f>
        <v>0</v>
      </c>
      <c r="BF190" s="94"/>
      <c r="BG190" s="95">
        <f>AO190+BD190</f>
        <v>0</v>
      </c>
      <c r="BH190" s="95">
        <f>AP190+BE190</f>
        <v>0</v>
      </c>
      <c r="BI190" s="96">
        <f t="shared" si="565"/>
        <v>0</v>
      </c>
      <c r="BJ190" s="95">
        <f t="shared" si="565"/>
        <v>1</v>
      </c>
      <c r="BK190" s="95">
        <f t="shared" si="565"/>
        <v>1</v>
      </c>
      <c r="BL190" s="94"/>
      <c r="BM190" s="94"/>
      <c r="BN190" s="94">
        <f>BL190+BM190</f>
        <v>0</v>
      </c>
      <c r="BO190" s="57">
        <f t="shared" si="561"/>
        <v>0</v>
      </c>
      <c r="BP190" s="27">
        <f t="shared" si="406"/>
        <v>0</v>
      </c>
    </row>
    <row r="191" spans="1:70" s="29" customFormat="1" ht="12.75" hidden="1" outlineLevel="5" x14ac:dyDescent="0.2">
      <c r="A191" s="87"/>
      <c r="B191" s="92" t="s">
        <v>53</v>
      </c>
      <c r="C191" s="93" t="s">
        <v>84</v>
      </c>
      <c r="D191" s="98"/>
      <c r="E191" s="98">
        <f>[3]ЦЕНЫ!E290</f>
        <v>14534.25</v>
      </c>
      <c r="F191" s="98">
        <f>IF(F190=0,,F189/F190*1000)</f>
        <v>0</v>
      </c>
      <c r="G191" s="98"/>
      <c r="H191" s="98">
        <f>[3]ЦЕНЫ!F290</f>
        <v>14534.25</v>
      </c>
      <c r="I191" s="98">
        <f>IF(I190=0,,I189/I190*1000)</f>
        <v>0</v>
      </c>
      <c r="J191" s="98"/>
      <c r="K191" s="98">
        <f>[3]ЦЕНЫ!G290</f>
        <v>14534.25</v>
      </c>
      <c r="L191" s="98">
        <f>IF(L190=0,,L189/L190*1000)</f>
        <v>0</v>
      </c>
      <c r="M191" s="98">
        <f>IF(M190=0,,M189/M190*1000)</f>
        <v>0</v>
      </c>
      <c r="N191" s="98">
        <f>IF(N190=0,,N189/N190*1000)</f>
        <v>0</v>
      </c>
      <c r="O191" s="98">
        <f>IF(O190=0,,O189/O190*1000)</f>
        <v>0</v>
      </c>
      <c r="P191" s="98"/>
      <c r="Q191" s="98">
        <f>[3]ЦЕНЫ!H290</f>
        <v>14534.25</v>
      </c>
      <c r="R191" s="98">
        <f>IF(R190=0,,R189/R190*1000)</f>
        <v>0</v>
      </c>
      <c r="S191" s="98"/>
      <c r="T191" s="98">
        <f>[3]ЦЕНЫ!I290</f>
        <v>14534.25</v>
      </c>
      <c r="U191" s="98">
        <f>IF(U190=0,,U189/U190*1000)</f>
        <v>0</v>
      </c>
      <c r="V191" s="98"/>
      <c r="W191" s="98">
        <f>[3]ЦЕНЫ!J290</f>
        <v>14534.25</v>
      </c>
      <c r="X191" s="98">
        <f>IF(X190=0,,X189/X190*1000)</f>
        <v>14534.25</v>
      </c>
      <c r="Y191" s="98">
        <f t="shared" ref="Y191:AD191" si="566">IF(Y190=0,,Y189/Y190*1000)</f>
        <v>0</v>
      </c>
      <c r="Z191" s="98">
        <f t="shared" si="566"/>
        <v>14534.25</v>
      </c>
      <c r="AA191" s="98">
        <f t="shared" si="566"/>
        <v>14534.25</v>
      </c>
      <c r="AB191" s="98">
        <f t="shared" si="566"/>
        <v>0</v>
      </c>
      <c r="AC191" s="98">
        <f t="shared" si="566"/>
        <v>14534.25</v>
      </c>
      <c r="AD191" s="98">
        <f t="shared" si="566"/>
        <v>14534.25</v>
      </c>
      <c r="AE191" s="98"/>
      <c r="AF191" s="98">
        <f>[3]ЦЕНЫ!K290</f>
        <v>14534.25</v>
      </c>
      <c r="AG191" s="98">
        <f>IF(AG190=0,,AG189/AG190*1000)</f>
        <v>0</v>
      </c>
      <c r="AH191" s="98"/>
      <c r="AI191" s="98">
        <f>[3]ЦЕНЫ!L290</f>
        <v>14534.25</v>
      </c>
      <c r="AJ191" s="98">
        <f>IF(AJ190=0,,AJ189/AJ190*1000)</f>
        <v>0</v>
      </c>
      <c r="AK191" s="98"/>
      <c r="AL191" s="98">
        <f>[3]ЦЕНЫ!M290</f>
        <v>14534.25</v>
      </c>
      <c r="AM191" s="98">
        <f>IF(AM190=0,,AM189/AM190*1000)</f>
        <v>0</v>
      </c>
      <c r="AN191" s="98">
        <f t="shared" ref="AN191:AS191" si="567">IF(AN190=0,,AN189/AN190*1000)</f>
        <v>0</v>
      </c>
      <c r="AO191" s="98">
        <f t="shared" si="567"/>
        <v>0</v>
      </c>
      <c r="AP191" s="98">
        <f t="shared" si="567"/>
        <v>0</v>
      </c>
      <c r="AQ191" s="98">
        <f t="shared" si="567"/>
        <v>0</v>
      </c>
      <c r="AR191" s="98">
        <f t="shared" si="567"/>
        <v>14534.25</v>
      </c>
      <c r="AS191" s="98">
        <f t="shared" si="567"/>
        <v>14534.25</v>
      </c>
      <c r="AT191" s="98"/>
      <c r="AU191" s="98">
        <f>[3]ЦЕНЫ!N290</f>
        <v>14534.25</v>
      </c>
      <c r="AV191" s="98">
        <f>IF(AV190=0,,AV189/AV190*1000)</f>
        <v>0</v>
      </c>
      <c r="AW191" s="98"/>
      <c r="AX191" s="98">
        <f>[3]ЦЕНЫ!O290</f>
        <v>14534.25</v>
      </c>
      <c r="AY191" s="98">
        <f>IF(AY190=0,,AY189/AY190*1000)</f>
        <v>0</v>
      </c>
      <c r="AZ191" s="98"/>
      <c r="BA191" s="98">
        <f>[3]ЦЕНЫ!P290</f>
        <v>14534.25</v>
      </c>
      <c r="BB191" s="98">
        <f>IF(BB190=0,,BB189/BB190*1000)</f>
        <v>0</v>
      </c>
      <c r="BC191" s="98">
        <f t="shared" ref="BC191:BK191" si="568">IF(BC190=0,,BC189/BC190*1000)</f>
        <v>0</v>
      </c>
      <c r="BD191" s="98">
        <f t="shared" si="568"/>
        <v>0</v>
      </c>
      <c r="BE191" s="98">
        <f t="shared" si="568"/>
        <v>0</v>
      </c>
      <c r="BF191" s="98">
        <f t="shared" si="568"/>
        <v>0</v>
      </c>
      <c r="BG191" s="98">
        <f t="shared" si="568"/>
        <v>0</v>
      </c>
      <c r="BH191" s="98">
        <f t="shared" si="568"/>
        <v>0</v>
      </c>
      <c r="BI191" s="98">
        <f t="shared" si="568"/>
        <v>0</v>
      </c>
      <c r="BJ191" s="98">
        <f t="shared" si="568"/>
        <v>14534.25</v>
      </c>
      <c r="BK191" s="98">
        <f t="shared" si="568"/>
        <v>14534.25</v>
      </c>
      <c r="BL191" s="98"/>
      <c r="BM191" s="98"/>
      <c r="BN191" s="98">
        <f>IF(BN190=0,,BN189/BN190*1000)</f>
        <v>0</v>
      </c>
      <c r="BO191" s="57">
        <f t="shared" si="561"/>
        <v>0</v>
      </c>
      <c r="BP191" s="27">
        <f t="shared" si="406"/>
        <v>0</v>
      </c>
    </row>
    <row r="192" spans="1:70" ht="12.75" hidden="1" customHeight="1" outlineLevel="4" x14ac:dyDescent="0.2">
      <c r="A192" s="87"/>
      <c r="B192" s="88" t="s">
        <v>156</v>
      </c>
      <c r="C192" s="89" t="s">
        <v>44</v>
      </c>
      <c r="D192" s="27"/>
      <c r="E192" s="27">
        <f>E193*E194/1000</f>
        <v>0</v>
      </c>
      <c r="F192" s="27">
        <f>D192+E192</f>
        <v>0</v>
      </c>
      <c r="G192" s="27"/>
      <c r="H192" s="27">
        <f>H193*H194/1000</f>
        <v>0</v>
      </c>
      <c r="I192" s="27">
        <f>G192+H192</f>
        <v>0</v>
      </c>
      <c r="J192" s="27"/>
      <c r="K192" s="27">
        <f>K193*K194/1000</f>
        <v>14.202999999999999</v>
      </c>
      <c r="L192" s="27">
        <f>J192+K192</f>
        <v>14.202999999999999</v>
      </c>
      <c r="M192" s="27">
        <f>D192+G192+J192</f>
        <v>0</v>
      </c>
      <c r="N192" s="27">
        <f>E192+H192+K192</f>
        <v>14.202999999999999</v>
      </c>
      <c r="O192" s="27">
        <f>F192+I192+L192</f>
        <v>14.202999999999999</v>
      </c>
      <c r="P192" s="27"/>
      <c r="Q192" s="27">
        <f>Q193*Q194/1000</f>
        <v>0</v>
      </c>
      <c r="R192" s="27">
        <f>P192+Q192</f>
        <v>0</v>
      </c>
      <c r="S192" s="27"/>
      <c r="T192" s="27">
        <f>T193*T194/1000</f>
        <v>0</v>
      </c>
      <c r="U192" s="27">
        <f>S192+T192</f>
        <v>0</v>
      </c>
      <c r="V192" s="27"/>
      <c r="W192" s="27">
        <f>W193*W194/1000</f>
        <v>0</v>
      </c>
      <c r="X192" s="27">
        <f>V192+W192</f>
        <v>0</v>
      </c>
      <c r="Y192" s="27">
        <f>P192+S192+V192</f>
        <v>0</v>
      </c>
      <c r="Z192" s="27">
        <f>Q192+T192+W192</f>
        <v>0</v>
      </c>
      <c r="AA192" s="27">
        <f>R192+U192+X192</f>
        <v>0</v>
      </c>
      <c r="AB192" s="27">
        <f>M192+Y192</f>
        <v>0</v>
      </c>
      <c r="AC192" s="27">
        <f>N192+Z192</f>
        <v>14.202999999999999</v>
      </c>
      <c r="AD192" s="27">
        <f>O192+AA192</f>
        <v>14.202999999999999</v>
      </c>
      <c r="AE192" s="27"/>
      <c r="AF192" s="27">
        <f>AF193*AF194/1000</f>
        <v>0</v>
      </c>
      <c r="AG192" s="27">
        <f>AE192+AF192</f>
        <v>0</v>
      </c>
      <c r="AH192" s="27"/>
      <c r="AI192" s="27">
        <f>AI193*AI194/1000</f>
        <v>0</v>
      </c>
      <c r="AJ192" s="27">
        <f>AH192+AI192</f>
        <v>0</v>
      </c>
      <c r="AK192" s="27"/>
      <c r="AL192" s="27">
        <f>AL193*AL194/1000</f>
        <v>0</v>
      </c>
      <c r="AM192" s="27">
        <f>AK192+AL192</f>
        <v>0</v>
      </c>
      <c r="AN192" s="27">
        <f>AE192+AH192+AK192</f>
        <v>0</v>
      </c>
      <c r="AO192" s="27">
        <f>AF192+AI192+AL192</f>
        <v>0</v>
      </c>
      <c r="AP192" s="27">
        <f>AG192+AJ192+AM192</f>
        <v>0</v>
      </c>
      <c r="AQ192" s="27">
        <f>AB192+AN192</f>
        <v>0</v>
      </c>
      <c r="AR192" s="27">
        <f>AC192+AO192</f>
        <v>14.202999999999999</v>
      </c>
      <c r="AS192" s="27">
        <f>AD192+AP192</f>
        <v>14.202999999999999</v>
      </c>
      <c r="AT192" s="27"/>
      <c r="AU192" s="27">
        <f>AU193*AU194/1000</f>
        <v>14.202999999999999</v>
      </c>
      <c r="AV192" s="27">
        <f>AT192+AU192</f>
        <v>14.202999999999999</v>
      </c>
      <c r="AW192" s="27"/>
      <c r="AX192" s="27">
        <f>AX193*AX194/1000</f>
        <v>0</v>
      </c>
      <c r="AY192" s="27">
        <f>AW192+AX192</f>
        <v>0</v>
      </c>
      <c r="AZ192" s="27"/>
      <c r="BA192" s="27">
        <f>BA193*BA194/1000</f>
        <v>0</v>
      </c>
      <c r="BB192" s="27">
        <f>AZ192+BA192</f>
        <v>0</v>
      </c>
      <c r="BC192" s="27">
        <f>AT192+AW192+AZ192</f>
        <v>0</v>
      </c>
      <c r="BD192" s="27">
        <f>AU192+AX192+BA192</f>
        <v>14.202999999999999</v>
      </c>
      <c r="BE192" s="27">
        <f>AV192+AY192+BB192</f>
        <v>14.202999999999999</v>
      </c>
      <c r="BF192" s="27">
        <f>AN192+BC192</f>
        <v>0</v>
      </c>
      <c r="BG192" s="27">
        <f>AO192+BD192</f>
        <v>14.202999999999999</v>
      </c>
      <c r="BH192" s="27">
        <f>AP192+BE192</f>
        <v>14.202999999999999</v>
      </c>
      <c r="BI192" s="27">
        <f t="shared" ref="BI192:BK193" si="569">AQ192+BC192</f>
        <v>0</v>
      </c>
      <c r="BJ192" s="27">
        <f t="shared" si="569"/>
        <v>28.405999999999999</v>
      </c>
      <c r="BK192" s="27">
        <f t="shared" si="569"/>
        <v>28.405999999999999</v>
      </c>
      <c r="BL192" s="27"/>
      <c r="BM192" s="27"/>
      <c r="BN192" s="27">
        <f>BL192+BM192</f>
        <v>0</v>
      </c>
      <c r="BO192" s="57">
        <f t="shared" si="561"/>
        <v>0</v>
      </c>
      <c r="BP192" s="27">
        <f t="shared" si="406"/>
        <v>0</v>
      </c>
      <c r="BQ192" s="90"/>
    </row>
    <row r="193" spans="1:69" s="97" customFormat="1" ht="12.75" hidden="1" customHeight="1" outlineLevel="5" x14ac:dyDescent="0.2">
      <c r="A193" s="91"/>
      <c r="B193" s="92" t="s">
        <v>51</v>
      </c>
      <c r="C193" s="93" t="s">
        <v>83</v>
      </c>
      <c r="D193" s="94"/>
      <c r="E193" s="94"/>
      <c r="F193" s="94">
        <f>D193+E193</f>
        <v>0</v>
      </c>
      <c r="G193" s="94"/>
      <c r="H193" s="94"/>
      <c r="I193" s="94">
        <f>G193+H193</f>
        <v>0</v>
      </c>
      <c r="J193" s="94"/>
      <c r="K193" s="94">
        <v>1</v>
      </c>
      <c r="L193" s="94">
        <f>J193+K193</f>
        <v>1</v>
      </c>
      <c r="M193" s="94"/>
      <c r="N193" s="95">
        <f>E193+H193+K193</f>
        <v>1</v>
      </c>
      <c r="O193" s="95">
        <f>F193+I193+L193</f>
        <v>1</v>
      </c>
      <c r="P193" s="94"/>
      <c r="Q193" s="94"/>
      <c r="R193" s="94">
        <f>P193+Q193</f>
        <v>0</v>
      </c>
      <c r="S193" s="94"/>
      <c r="T193" s="94"/>
      <c r="U193" s="94">
        <f>S193+T193</f>
        <v>0</v>
      </c>
      <c r="V193" s="94"/>
      <c r="W193" s="94"/>
      <c r="X193" s="94">
        <f>V193+W193</f>
        <v>0</v>
      </c>
      <c r="Y193" s="94"/>
      <c r="Z193" s="95">
        <f>Q193+T193+W193</f>
        <v>0</v>
      </c>
      <c r="AA193" s="95">
        <f>R193+U193+X193</f>
        <v>0</v>
      </c>
      <c r="AB193" s="94"/>
      <c r="AC193" s="95">
        <f>N193+Z193</f>
        <v>1</v>
      </c>
      <c r="AD193" s="95">
        <f>O193+AA193</f>
        <v>1</v>
      </c>
      <c r="AE193" s="94"/>
      <c r="AF193" s="94"/>
      <c r="AG193" s="94">
        <f>AE193+AF193</f>
        <v>0</v>
      </c>
      <c r="AH193" s="94"/>
      <c r="AI193" s="94"/>
      <c r="AJ193" s="94">
        <f>AH193+AI193</f>
        <v>0</v>
      </c>
      <c r="AK193" s="94"/>
      <c r="AL193" s="94"/>
      <c r="AM193" s="94">
        <f>AK193+AL193</f>
        <v>0</v>
      </c>
      <c r="AN193" s="94"/>
      <c r="AO193" s="95">
        <f>AF193+AI193+AL193</f>
        <v>0</v>
      </c>
      <c r="AP193" s="95">
        <f>AG193+AJ193+AM193</f>
        <v>0</v>
      </c>
      <c r="AQ193" s="94"/>
      <c r="AR193" s="95">
        <f>AC193+AO193</f>
        <v>1</v>
      </c>
      <c r="AS193" s="95">
        <f>AD193+AP193</f>
        <v>1</v>
      </c>
      <c r="AT193" s="94"/>
      <c r="AU193" s="94">
        <v>1</v>
      </c>
      <c r="AV193" s="94">
        <f>AT193+AU193</f>
        <v>1</v>
      </c>
      <c r="AW193" s="94"/>
      <c r="AX193" s="94"/>
      <c r="AY193" s="94">
        <f>AW193+AX193</f>
        <v>0</v>
      </c>
      <c r="AZ193" s="94"/>
      <c r="BA193" s="94"/>
      <c r="BB193" s="94">
        <f>AZ193+BA193</f>
        <v>0</v>
      </c>
      <c r="BC193" s="94"/>
      <c r="BD193" s="95">
        <f>AU193+AX193+BA193</f>
        <v>1</v>
      </c>
      <c r="BE193" s="95">
        <f>AV193+AY193+BB193</f>
        <v>1</v>
      </c>
      <c r="BF193" s="94"/>
      <c r="BG193" s="95">
        <f>AO193+BD193</f>
        <v>1</v>
      </c>
      <c r="BH193" s="95">
        <f>AP193+BE193</f>
        <v>1</v>
      </c>
      <c r="BI193" s="96">
        <f t="shared" si="569"/>
        <v>0</v>
      </c>
      <c r="BJ193" s="95">
        <f t="shared" si="569"/>
        <v>2</v>
      </c>
      <c r="BK193" s="95">
        <f t="shared" si="569"/>
        <v>2</v>
      </c>
      <c r="BL193" s="94"/>
      <c r="BM193" s="94"/>
      <c r="BN193" s="94">
        <f>BL193+BM193</f>
        <v>0</v>
      </c>
      <c r="BO193" s="57">
        <f t="shared" si="561"/>
        <v>0</v>
      </c>
      <c r="BP193" s="27">
        <f t="shared" si="406"/>
        <v>0</v>
      </c>
    </row>
    <row r="194" spans="1:69" s="29" customFormat="1" ht="12.75" hidden="1" outlineLevel="5" x14ac:dyDescent="0.2">
      <c r="A194" s="87"/>
      <c r="B194" s="92" t="s">
        <v>53</v>
      </c>
      <c r="C194" s="93" t="s">
        <v>84</v>
      </c>
      <c r="D194" s="98"/>
      <c r="E194" s="98">
        <f>[3]ЦЕНЫ!E291</f>
        <v>14203</v>
      </c>
      <c r="F194" s="98">
        <f>IF(F193=0,,F192/F193*1000)</f>
        <v>0</v>
      </c>
      <c r="G194" s="98"/>
      <c r="H194" s="98">
        <f>[3]ЦЕНЫ!F291</f>
        <v>14203</v>
      </c>
      <c r="I194" s="98">
        <f>IF(I193=0,,I192/I193*1000)</f>
        <v>0</v>
      </c>
      <c r="J194" s="98"/>
      <c r="K194" s="98">
        <f>[3]ЦЕНЫ!G291</f>
        <v>14203</v>
      </c>
      <c r="L194" s="98">
        <f>IF(L193=0,,L192/L193*1000)</f>
        <v>14203</v>
      </c>
      <c r="M194" s="98">
        <f>IF(M193=0,,M192/M193*1000)</f>
        <v>0</v>
      </c>
      <c r="N194" s="98">
        <f>IF(N193=0,,N192/N193*1000)</f>
        <v>14203</v>
      </c>
      <c r="O194" s="98">
        <f>IF(O193=0,,O192/O193*1000)</f>
        <v>14203</v>
      </c>
      <c r="P194" s="98"/>
      <c r="Q194" s="98">
        <f>[3]ЦЕНЫ!H291</f>
        <v>14203</v>
      </c>
      <c r="R194" s="98">
        <f>IF(R193=0,,R192/R193*1000)</f>
        <v>0</v>
      </c>
      <c r="S194" s="98"/>
      <c r="T194" s="98">
        <f>[3]ЦЕНЫ!I291</f>
        <v>14203</v>
      </c>
      <c r="U194" s="98">
        <f>IF(U193=0,,U192/U193*1000)</f>
        <v>0</v>
      </c>
      <c r="V194" s="98"/>
      <c r="W194" s="98">
        <f>[3]ЦЕНЫ!J291</f>
        <v>14203</v>
      </c>
      <c r="X194" s="98">
        <f>IF(X193=0,,X192/X193*1000)</f>
        <v>0</v>
      </c>
      <c r="Y194" s="98">
        <f t="shared" ref="Y194:AD194" si="570">IF(Y193=0,,Y192/Y193*1000)</f>
        <v>0</v>
      </c>
      <c r="Z194" s="98">
        <f t="shared" si="570"/>
        <v>0</v>
      </c>
      <c r="AA194" s="98">
        <f t="shared" si="570"/>
        <v>0</v>
      </c>
      <c r="AB194" s="98">
        <f t="shared" si="570"/>
        <v>0</v>
      </c>
      <c r="AC194" s="98">
        <f t="shared" si="570"/>
        <v>14203</v>
      </c>
      <c r="AD194" s="98">
        <f t="shared" si="570"/>
        <v>14203</v>
      </c>
      <c r="AE194" s="98"/>
      <c r="AF194" s="98">
        <f>[3]ЦЕНЫ!K291</f>
        <v>14203</v>
      </c>
      <c r="AG194" s="98">
        <f>IF(AG193=0,,AG192/AG193*1000)</f>
        <v>0</v>
      </c>
      <c r="AH194" s="98"/>
      <c r="AI194" s="98">
        <f>[3]ЦЕНЫ!L291</f>
        <v>14203</v>
      </c>
      <c r="AJ194" s="98">
        <f>IF(AJ193=0,,AJ192/AJ193*1000)</f>
        <v>0</v>
      </c>
      <c r="AK194" s="98"/>
      <c r="AL194" s="98">
        <f>[3]ЦЕНЫ!M291</f>
        <v>14203</v>
      </c>
      <c r="AM194" s="98">
        <f>IF(AM193=0,,AM192/AM193*1000)</f>
        <v>0</v>
      </c>
      <c r="AN194" s="98">
        <f t="shared" ref="AN194:AS194" si="571">IF(AN193=0,,AN192/AN193*1000)</f>
        <v>0</v>
      </c>
      <c r="AO194" s="98">
        <f t="shared" si="571"/>
        <v>0</v>
      </c>
      <c r="AP194" s="98">
        <f t="shared" si="571"/>
        <v>0</v>
      </c>
      <c r="AQ194" s="98">
        <f t="shared" si="571"/>
        <v>0</v>
      </c>
      <c r="AR194" s="98">
        <f t="shared" si="571"/>
        <v>14203</v>
      </c>
      <c r="AS194" s="98">
        <f t="shared" si="571"/>
        <v>14203</v>
      </c>
      <c r="AT194" s="98"/>
      <c r="AU194" s="98">
        <f>[3]ЦЕНЫ!N291</f>
        <v>14203</v>
      </c>
      <c r="AV194" s="98">
        <f>IF(AV193=0,,AV192/AV193*1000)</f>
        <v>14203</v>
      </c>
      <c r="AW194" s="98"/>
      <c r="AX194" s="98">
        <f>[3]ЦЕНЫ!O291</f>
        <v>14203</v>
      </c>
      <c r="AY194" s="98">
        <f>IF(AY193=0,,AY192/AY193*1000)</f>
        <v>0</v>
      </c>
      <c r="AZ194" s="98"/>
      <c r="BA194" s="98">
        <f>[3]ЦЕНЫ!P291</f>
        <v>14203</v>
      </c>
      <c r="BB194" s="98">
        <f>IF(BB193=0,,BB192/BB193*1000)</f>
        <v>0</v>
      </c>
      <c r="BC194" s="98">
        <f t="shared" ref="BC194:BK194" si="572">IF(BC193=0,,BC192/BC193*1000)</f>
        <v>0</v>
      </c>
      <c r="BD194" s="98">
        <f t="shared" si="572"/>
        <v>14203</v>
      </c>
      <c r="BE194" s="98">
        <f t="shared" si="572"/>
        <v>14203</v>
      </c>
      <c r="BF194" s="98">
        <f t="shared" si="572"/>
        <v>0</v>
      </c>
      <c r="BG194" s="98">
        <f t="shared" si="572"/>
        <v>14203</v>
      </c>
      <c r="BH194" s="98">
        <f t="shared" si="572"/>
        <v>14203</v>
      </c>
      <c r="BI194" s="98">
        <f t="shared" si="572"/>
        <v>0</v>
      </c>
      <c r="BJ194" s="98">
        <f t="shared" si="572"/>
        <v>14203</v>
      </c>
      <c r="BK194" s="98">
        <f t="shared" si="572"/>
        <v>14203</v>
      </c>
      <c r="BL194" s="98"/>
      <c r="BM194" s="98"/>
      <c r="BN194" s="98">
        <f>IF(BN193=0,,BN192/BN193*1000)</f>
        <v>0</v>
      </c>
      <c r="BO194" s="57">
        <f t="shared" si="561"/>
        <v>0</v>
      </c>
      <c r="BP194" s="27">
        <f t="shared" si="406"/>
        <v>0</v>
      </c>
    </row>
    <row r="195" spans="1:69" ht="12.75" hidden="1" customHeight="1" outlineLevel="4" x14ac:dyDescent="0.2">
      <c r="A195" s="87"/>
      <c r="B195" s="88" t="s">
        <v>157</v>
      </c>
      <c r="C195" s="89" t="s">
        <v>44</v>
      </c>
      <c r="D195" s="27"/>
      <c r="E195" s="27">
        <f>E196*E197/1000</f>
        <v>0</v>
      </c>
      <c r="F195" s="27">
        <f>D195+E195</f>
        <v>0</v>
      </c>
      <c r="G195" s="27"/>
      <c r="H195" s="27">
        <f>H196*H197/1000</f>
        <v>14.53425</v>
      </c>
      <c r="I195" s="27">
        <f>G195+H195</f>
        <v>14.53425</v>
      </c>
      <c r="J195" s="27"/>
      <c r="K195" s="27">
        <f>K196*K197/1000</f>
        <v>0</v>
      </c>
      <c r="L195" s="27">
        <f>J195+K195</f>
        <v>0</v>
      </c>
      <c r="M195" s="27">
        <f>D195+G195+J195</f>
        <v>0</v>
      </c>
      <c r="N195" s="27">
        <f>E195+H195+K195</f>
        <v>14.53425</v>
      </c>
      <c r="O195" s="27">
        <f>F195+I195+L195</f>
        <v>14.53425</v>
      </c>
      <c r="P195" s="27"/>
      <c r="Q195" s="27">
        <f>Q196*Q197/1000</f>
        <v>0</v>
      </c>
      <c r="R195" s="27">
        <f>P195+Q195</f>
        <v>0</v>
      </c>
      <c r="S195" s="27"/>
      <c r="T195" s="27">
        <f>T196*T197/1000</f>
        <v>14.53425</v>
      </c>
      <c r="U195" s="27">
        <f>S195+T195</f>
        <v>14.53425</v>
      </c>
      <c r="V195" s="27"/>
      <c r="W195" s="27">
        <f>W196*W197/1000</f>
        <v>0</v>
      </c>
      <c r="X195" s="27">
        <f>V195+W195</f>
        <v>0</v>
      </c>
      <c r="Y195" s="27">
        <f>P195+S195+V195</f>
        <v>0</v>
      </c>
      <c r="Z195" s="27">
        <f>Q195+T195+W195</f>
        <v>14.53425</v>
      </c>
      <c r="AA195" s="27">
        <f>R195+U195+X195</f>
        <v>14.53425</v>
      </c>
      <c r="AB195" s="27">
        <f>M195+Y195</f>
        <v>0</v>
      </c>
      <c r="AC195" s="27">
        <f>N195+Z195</f>
        <v>29.0685</v>
      </c>
      <c r="AD195" s="27">
        <f>O195+AA195</f>
        <v>29.0685</v>
      </c>
      <c r="AE195" s="27"/>
      <c r="AF195" s="27">
        <f>AF196*AF197/1000</f>
        <v>0</v>
      </c>
      <c r="AG195" s="27">
        <f>AE195+AF195</f>
        <v>0</v>
      </c>
      <c r="AH195" s="27"/>
      <c r="AI195" s="27">
        <f>AI196*AI197/1000</f>
        <v>14.53425</v>
      </c>
      <c r="AJ195" s="27">
        <f>AH195+AI195</f>
        <v>14.53425</v>
      </c>
      <c r="AK195" s="27"/>
      <c r="AL195" s="27">
        <f>AL196*AL197/1000</f>
        <v>0</v>
      </c>
      <c r="AM195" s="27">
        <f>AK195+AL195</f>
        <v>0</v>
      </c>
      <c r="AN195" s="27">
        <f>AE195+AH195+AK195</f>
        <v>0</v>
      </c>
      <c r="AO195" s="27">
        <f>AF195+AI195+AL195</f>
        <v>14.53425</v>
      </c>
      <c r="AP195" s="27">
        <f>AG195+AJ195+AM195</f>
        <v>14.53425</v>
      </c>
      <c r="AQ195" s="27">
        <f>AB195+AN195</f>
        <v>0</v>
      </c>
      <c r="AR195" s="27">
        <f>AC195+AO195</f>
        <v>43.60275</v>
      </c>
      <c r="AS195" s="27">
        <f>AD195+AP195</f>
        <v>43.60275</v>
      </c>
      <c r="AT195" s="27"/>
      <c r="AU195" s="27">
        <f>AU196*AU197/1000</f>
        <v>0</v>
      </c>
      <c r="AV195" s="27">
        <f>AT195+AU195</f>
        <v>0</v>
      </c>
      <c r="AW195" s="27"/>
      <c r="AX195" s="27">
        <f>AX196*AX197/1000</f>
        <v>14.53425</v>
      </c>
      <c r="AY195" s="27">
        <f>AW195+AX195</f>
        <v>14.53425</v>
      </c>
      <c r="AZ195" s="27"/>
      <c r="BA195" s="27">
        <f>BA196*BA197/1000</f>
        <v>0</v>
      </c>
      <c r="BB195" s="27">
        <f>AZ195+BA195</f>
        <v>0</v>
      </c>
      <c r="BC195" s="27">
        <f>AT195+AW195+AZ195</f>
        <v>0</v>
      </c>
      <c r="BD195" s="27">
        <f>AU195+AX195+BA195</f>
        <v>14.53425</v>
      </c>
      <c r="BE195" s="27">
        <f>AV195+AY195+BB195</f>
        <v>14.53425</v>
      </c>
      <c r="BF195" s="27">
        <f>AN195+BC195</f>
        <v>0</v>
      </c>
      <c r="BG195" s="27">
        <f>AO195+BD195</f>
        <v>29.0685</v>
      </c>
      <c r="BH195" s="27">
        <f>AP195+BE195</f>
        <v>29.0685</v>
      </c>
      <c r="BI195" s="27">
        <f t="shared" ref="BI195:BK196" si="573">AQ195+BC195</f>
        <v>0</v>
      </c>
      <c r="BJ195" s="27">
        <f t="shared" si="573"/>
        <v>58.137</v>
      </c>
      <c r="BK195" s="27">
        <f t="shared" si="573"/>
        <v>58.137</v>
      </c>
      <c r="BL195" s="27"/>
      <c r="BM195" s="27">
        <f>BM196*BM197/1000</f>
        <v>14.53425</v>
      </c>
      <c r="BN195" s="27">
        <f>BL195+BM195</f>
        <v>14.53425</v>
      </c>
      <c r="BO195" s="57">
        <f t="shared" si="561"/>
        <v>0</v>
      </c>
      <c r="BP195" s="27">
        <f t="shared" si="406"/>
        <v>0</v>
      </c>
      <c r="BQ195" s="90"/>
    </row>
    <row r="196" spans="1:69" s="97" customFormat="1" ht="12.75" hidden="1" customHeight="1" outlineLevel="5" x14ac:dyDescent="0.2">
      <c r="A196" s="91"/>
      <c r="B196" s="92" t="s">
        <v>51</v>
      </c>
      <c r="C196" s="93" t="s">
        <v>83</v>
      </c>
      <c r="D196" s="94"/>
      <c r="E196" s="94"/>
      <c r="F196" s="94">
        <f>D196+E196</f>
        <v>0</v>
      </c>
      <c r="G196" s="94"/>
      <c r="H196" s="94">
        <v>1</v>
      </c>
      <c r="I196" s="94">
        <f>G196+H196</f>
        <v>1</v>
      </c>
      <c r="J196" s="94"/>
      <c r="K196" s="94"/>
      <c r="L196" s="94">
        <f>J196+K196</f>
        <v>0</v>
      </c>
      <c r="M196" s="94"/>
      <c r="N196" s="95">
        <f>E196+H196+K196</f>
        <v>1</v>
      </c>
      <c r="O196" s="95">
        <f>F196+I196+L196</f>
        <v>1</v>
      </c>
      <c r="P196" s="94"/>
      <c r="Q196" s="94"/>
      <c r="R196" s="94">
        <f>P196+Q196</f>
        <v>0</v>
      </c>
      <c r="S196" s="94"/>
      <c r="T196" s="94">
        <v>1</v>
      </c>
      <c r="U196" s="94">
        <f>S196+T196</f>
        <v>1</v>
      </c>
      <c r="V196" s="94"/>
      <c r="W196" s="94"/>
      <c r="X196" s="94">
        <f>V196+W196</f>
        <v>0</v>
      </c>
      <c r="Y196" s="94"/>
      <c r="Z196" s="95">
        <f>Q196+T196+W196</f>
        <v>1</v>
      </c>
      <c r="AA196" s="95">
        <f>R196+U196+X196</f>
        <v>1</v>
      </c>
      <c r="AB196" s="94"/>
      <c r="AC196" s="95">
        <f>N196+Z196</f>
        <v>2</v>
      </c>
      <c r="AD196" s="95">
        <f>O196+AA196</f>
        <v>2</v>
      </c>
      <c r="AE196" s="94"/>
      <c r="AF196" s="94"/>
      <c r="AG196" s="94">
        <f>AE196+AF196</f>
        <v>0</v>
      </c>
      <c r="AH196" s="94"/>
      <c r="AI196" s="94">
        <v>1</v>
      </c>
      <c r="AJ196" s="94">
        <f>AH196+AI196</f>
        <v>1</v>
      </c>
      <c r="AK196" s="94"/>
      <c r="AL196" s="94"/>
      <c r="AM196" s="94">
        <f>AK196+AL196</f>
        <v>0</v>
      </c>
      <c r="AN196" s="94"/>
      <c r="AO196" s="95">
        <f>AF196+AI196+AL196</f>
        <v>1</v>
      </c>
      <c r="AP196" s="95">
        <f>AG196+AJ196+AM196</f>
        <v>1</v>
      </c>
      <c r="AQ196" s="94"/>
      <c r="AR196" s="95">
        <f>AC196+AO196</f>
        <v>3</v>
      </c>
      <c r="AS196" s="95">
        <f>AD196+AP196</f>
        <v>3</v>
      </c>
      <c r="AT196" s="94"/>
      <c r="AU196" s="94"/>
      <c r="AV196" s="94">
        <f>AT196+AU196</f>
        <v>0</v>
      </c>
      <c r="AW196" s="94"/>
      <c r="AX196" s="94">
        <v>1</v>
      </c>
      <c r="AY196" s="94">
        <f>AW196+AX196</f>
        <v>1</v>
      </c>
      <c r="AZ196" s="94"/>
      <c r="BA196" s="94"/>
      <c r="BB196" s="94">
        <f>AZ196+BA196</f>
        <v>0</v>
      </c>
      <c r="BC196" s="94"/>
      <c r="BD196" s="95">
        <f>AU196+AX196+BA196</f>
        <v>1</v>
      </c>
      <c r="BE196" s="95">
        <f>AV196+AY196+BB196</f>
        <v>1</v>
      </c>
      <c r="BF196" s="94"/>
      <c r="BG196" s="95">
        <f>AO196+BD196</f>
        <v>2</v>
      </c>
      <c r="BH196" s="95">
        <f>AP196+BE196</f>
        <v>2</v>
      </c>
      <c r="BI196" s="96">
        <f t="shared" si="573"/>
        <v>0</v>
      </c>
      <c r="BJ196" s="95">
        <f t="shared" si="573"/>
        <v>4</v>
      </c>
      <c r="BK196" s="95">
        <f t="shared" si="573"/>
        <v>4</v>
      </c>
      <c r="BL196" s="94"/>
      <c r="BM196" s="94">
        <v>1</v>
      </c>
      <c r="BN196" s="94">
        <f>BL196+BM196</f>
        <v>1</v>
      </c>
      <c r="BO196" s="57">
        <f t="shared" si="561"/>
        <v>0</v>
      </c>
      <c r="BP196" s="27">
        <f t="shared" si="406"/>
        <v>0</v>
      </c>
    </row>
    <row r="197" spans="1:69" s="29" customFormat="1" ht="12.75" hidden="1" outlineLevel="5" x14ac:dyDescent="0.2">
      <c r="A197" s="87"/>
      <c r="B197" s="92" t="s">
        <v>53</v>
      </c>
      <c r="C197" s="93" t="s">
        <v>84</v>
      </c>
      <c r="D197" s="98"/>
      <c r="E197" s="98">
        <f>[3]ЦЕНЫ!E292</f>
        <v>14534.25</v>
      </c>
      <c r="F197" s="98">
        <f>IF(F196=0,,F195/F196*1000)</f>
        <v>0</v>
      </c>
      <c r="G197" s="98"/>
      <c r="H197" s="98">
        <f>[3]ЦЕНЫ!F292</f>
        <v>14534.25</v>
      </c>
      <c r="I197" s="98">
        <f>IF(I196=0,,I195/I196*1000)</f>
        <v>14534.25</v>
      </c>
      <c r="J197" s="98"/>
      <c r="K197" s="98">
        <f>[3]ЦЕНЫ!G292</f>
        <v>14534.25</v>
      </c>
      <c r="L197" s="98">
        <f>IF(L196=0,,L195/L196*1000)</f>
        <v>0</v>
      </c>
      <c r="M197" s="98">
        <f>IF(M196=0,,M195/M196*1000)</f>
        <v>0</v>
      </c>
      <c r="N197" s="98">
        <f>IF(N196=0,,N195/N196*1000)</f>
        <v>14534.25</v>
      </c>
      <c r="O197" s="98">
        <f>IF(O196=0,,O195/O196*1000)</f>
        <v>14534.25</v>
      </c>
      <c r="P197" s="98"/>
      <c r="Q197" s="98">
        <f>[3]ЦЕНЫ!H292</f>
        <v>14534.25</v>
      </c>
      <c r="R197" s="98">
        <f>IF(R196=0,,R195/R196*1000)</f>
        <v>0</v>
      </c>
      <c r="S197" s="98"/>
      <c r="T197" s="98">
        <f>[3]ЦЕНЫ!I292</f>
        <v>14534.25</v>
      </c>
      <c r="U197" s="98">
        <f>IF(U196=0,,U195/U196*1000)</f>
        <v>14534.25</v>
      </c>
      <c r="V197" s="98"/>
      <c r="W197" s="98">
        <f>[3]ЦЕНЫ!J292</f>
        <v>14534.25</v>
      </c>
      <c r="X197" s="98">
        <f>IF(X196=0,,X195/X196*1000)</f>
        <v>0</v>
      </c>
      <c r="Y197" s="98">
        <f t="shared" ref="Y197:AD197" si="574">IF(Y196=0,,Y195/Y196*1000)</f>
        <v>0</v>
      </c>
      <c r="Z197" s="98">
        <f t="shared" si="574"/>
        <v>14534.25</v>
      </c>
      <c r="AA197" s="98">
        <f t="shared" si="574"/>
        <v>14534.25</v>
      </c>
      <c r="AB197" s="98">
        <f t="shared" si="574"/>
        <v>0</v>
      </c>
      <c r="AC197" s="98">
        <f t="shared" si="574"/>
        <v>14534.25</v>
      </c>
      <c r="AD197" s="98">
        <f t="shared" si="574"/>
        <v>14534.25</v>
      </c>
      <c r="AE197" s="98"/>
      <c r="AF197" s="98">
        <f>[3]ЦЕНЫ!K292</f>
        <v>14534.25</v>
      </c>
      <c r="AG197" s="98">
        <f>IF(AG196=0,,AG195/AG196*1000)</f>
        <v>0</v>
      </c>
      <c r="AH197" s="98"/>
      <c r="AI197" s="98">
        <f>[3]ЦЕНЫ!L292</f>
        <v>14534.25</v>
      </c>
      <c r="AJ197" s="98">
        <f>IF(AJ196=0,,AJ195/AJ196*1000)</f>
        <v>14534.25</v>
      </c>
      <c r="AK197" s="98"/>
      <c r="AL197" s="98">
        <f>[3]ЦЕНЫ!M292</f>
        <v>14534.25</v>
      </c>
      <c r="AM197" s="98">
        <f>IF(AM196=0,,AM195/AM196*1000)</f>
        <v>0</v>
      </c>
      <c r="AN197" s="98">
        <f t="shared" ref="AN197:AS197" si="575">IF(AN196=0,,AN195/AN196*1000)</f>
        <v>0</v>
      </c>
      <c r="AO197" s="98">
        <f t="shared" si="575"/>
        <v>14534.25</v>
      </c>
      <c r="AP197" s="98">
        <f t="shared" si="575"/>
        <v>14534.25</v>
      </c>
      <c r="AQ197" s="98">
        <f t="shared" si="575"/>
        <v>0</v>
      </c>
      <c r="AR197" s="98">
        <f t="shared" si="575"/>
        <v>14534.25</v>
      </c>
      <c r="AS197" s="98">
        <f t="shared" si="575"/>
        <v>14534.25</v>
      </c>
      <c r="AT197" s="98"/>
      <c r="AU197" s="98">
        <f>[3]ЦЕНЫ!N292</f>
        <v>14534.25</v>
      </c>
      <c r="AV197" s="98">
        <f>IF(AV196=0,,AV195/AV196*1000)</f>
        <v>0</v>
      </c>
      <c r="AW197" s="98"/>
      <c r="AX197" s="98">
        <f>[3]ЦЕНЫ!O292</f>
        <v>14534.25</v>
      </c>
      <c r="AY197" s="98">
        <f>IF(AY196=0,,AY195/AY196*1000)</f>
        <v>14534.25</v>
      </c>
      <c r="AZ197" s="98"/>
      <c r="BA197" s="98">
        <f>[3]ЦЕНЫ!P292</f>
        <v>14534.25</v>
      </c>
      <c r="BB197" s="98">
        <f>IF(BB196=0,,BB195/BB196*1000)</f>
        <v>0</v>
      </c>
      <c r="BC197" s="98">
        <f t="shared" ref="BC197:BK197" si="576">IF(BC196=0,,BC195/BC196*1000)</f>
        <v>0</v>
      </c>
      <c r="BD197" s="98">
        <f t="shared" si="576"/>
        <v>14534.25</v>
      </c>
      <c r="BE197" s="98">
        <f t="shared" si="576"/>
        <v>14534.25</v>
      </c>
      <c r="BF197" s="98">
        <f t="shared" si="576"/>
        <v>0</v>
      </c>
      <c r="BG197" s="98">
        <f t="shared" si="576"/>
        <v>14534.25</v>
      </c>
      <c r="BH197" s="98">
        <f t="shared" si="576"/>
        <v>14534.25</v>
      </c>
      <c r="BI197" s="98">
        <f t="shared" si="576"/>
        <v>0</v>
      </c>
      <c r="BJ197" s="98">
        <f t="shared" si="576"/>
        <v>14534.25</v>
      </c>
      <c r="BK197" s="98">
        <f t="shared" si="576"/>
        <v>14534.25</v>
      </c>
      <c r="BL197" s="98"/>
      <c r="BM197" s="98">
        <f>AI197</f>
        <v>14534.25</v>
      </c>
      <c r="BN197" s="98">
        <f>IF(BN196=0,,BN195/BN196*1000)</f>
        <v>14534.25</v>
      </c>
      <c r="BO197" s="57">
        <f t="shared" si="561"/>
        <v>0</v>
      </c>
      <c r="BP197" s="27">
        <f t="shared" si="406"/>
        <v>0</v>
      </c>
    </row>
    <row r="198" spans="1:69" ht="12.75" hidden="1" customHeight="1" outlineLevel="4" x14ac:dyDescent="0.2">
      <c r="A198" s="87"/>
      <c r="B198" s="88" t="s">
        <v>158</v>
      </c>
      <c r="C198" s="89" t="s">
        <v>44</v>
      </c>
      <c r="D198" s="27"/>
      <c r="E198" s="27">
        <f>E199*E200/1000</f>
        <v>15.663</v>
      </c>
      <c r="F198" s="27">
        <f>D198+E198</f>
        <v>15.663</v>
      </c>
      <c r="G198" s="27"/>
      <c r="H198" s="27">
        <f>H199*H200/1000</f>
        <v>0</v>
      </c>
      <c r="I198" s="27">
        <f>G198+H198</f>
        <v>0</v>
      </c>
      <c r="J198" s="27"/>
      <c r="K198" s="27">
        <f>K199*K200/1000</f>
        <v>0</v>
      </c>
      <c r="L198" s="27">
        <f>J198+K198</f>
        <v>0</v>
      </c>
      <c r="M198" s="27">
        <f>D198+G198+J198</f>
        <v>0</v>
      </c>
      <c r="N198" s="27">
        <f>E198+H198+K198</f>
        <v>15.663</v>
      </c>
      <c r="O198" s="27">
        <f>F198+I198+L198</f>
        <v>15.663</v>
      </c>
      <c r="P198" s="27"/>
      <c r="Q198" s="27">
        <f>Q199*Q200/1000</f>
        <v>15.663</v>
      </c>
      <c r="R198" s="27">
        <f>P198+Q198</f>
        <v>15.663</v>
      </c>
      <c r="S198" s="27"/>
      <c r="T198" s="27">
        <f>T199*T200/1000</f>
        <v>0</v>
      </c>
      <c r="U198" s="27">
        <f>S198+T198</f>
        <v>0</v>
      </c>
      <c r="V198" s="27"/>
      <c r="W198" s="27">
        <f>W199*W200/1000</f>
        <v>0</v>
      </c>
      <c r="X198" s="27">
        <f>V198+W198</f>
        <v>0</v>
      </c>
      <c r="Y198" s="27">
        <f>P198+S198+V198</f>
        <v>0</v>
      </c>
      <c r="Z198" s="27">
        <f>Q198+T198+W198</f>
        <v>15.663</v>
      </c>
      <c r="AA198" s="27">
        <f>R198+U198+X198</f>
        <v>15.663</v>
      </c>
      <c r="AB198" s="27">
        <f>M198+Y198</f>
        <v>0</v>
      </c>
      <c r="AC198" s="27">
        <f>N198+Z198</f>
        <v>31.326000000000001</v>
      </c>
      <c r="AD198" s="27">
        <f>O198+AA198</f>
        <v>31.326000000000001</v>
      </c>
      <c r="AE198" s="27"/>
      <c r="AF198" s="27">
        <f>AF199*AF200/1000</f>
        <v>15.663</v>
      </c>
      <c r="AG198" s="27">
        <f>AE198+AF198</f>
        <v>15.663</v>
      </c>
      <c r="AH198" s="27"/>
      <c r="AI198" s="27">
        <f>AI199*AI200/1000</f>
        <v>0</v>
      </c>
      <c r="AJ198" s="27">
        <f>AH198+AI198</f>
        <v>0</v>
      </c>
      <c r="AK198" s="27"/>
      <c r="AL198" s="27">
        <f>AL199*AL200/1000</f>
        <v>0</v>
      </c>
      <c r="AM198" s="27">
        <f>AK198+AL198</f>
        <v>0</v>
      </c>
      <c r="AN198" s="27">
        <f>AE198+AH198+AK198</f>
        <v>0</v>
      </c>
      <c r="AO198" s="27">
        <f>AF198+AI198+AL198</f>
        <v>15.663</v>
      </c>
      <c r="AP198" s="27">
        <f>AG198+AJ198+AM198</f>
        <v>15.663</v>
      </c>
      <c r="AQ198" s="27">
        <f>AB198+AN198</f>
        <v>0</v>
      </c>
      <c r="AR198" s="27">
        <f>AC198+AO198</f>
        <v>46.989000000000004</v>
      </c>
      <c r="AS198" s="27">
        <f>AD198+AP198</f>
        <v>46.989000000000004</v>
      </c>
      <c r="AT198" s="27"/>
      <c r="AU198" s="27">
        <f>AU199*AU200/1000</f>
        <v>0</v>
      </c>
      <c r="AV198" s="27">
        <f>AT198+AU198</f>
        <v>0</v>
      </c>
      <c r="AW198" s="27"/>
      <c r="AX198" s="27">
        <f>AX199*AX200/1000</f>
        <v>0</v>
      </c>
      <c r="AY198" s="27">
        <f>AW198+AX198</f>
        <v>0</v>
      </c>
      <c r="AZ198" s="27"/>
      <c r="BA198" s="27">
        <f>BA199*BA200/1000</f>
        <v>15.663</v>
      </c>
      <c r="BB198" s="27">
        <f>AZ198+BA198</f>
        <v>15.663</v>
      </c>
      <c r="BC198" s="27">
        <f>AT198+AW198+AZ198</f>
        <v>0</v>
      </c>
      <c r="BD198" s="27">
        <f>AU198+AX198+BA198</f>
        <v>15.663</v>
      </c>
      <c r="BE198" s="27">
        <f>AV198+AY198+BB198</f>
        <v>15.663</v>
      </c>
      <c r="BF198" s="27">
        <f>AN198+BC198</f>
        <v>0</v>
      </c>
      <c r="BG198" s="27">
        <f>AO198+BD198</f>
        <v>31.326000000000001</v>
      </c>
      <c r="BH198" s="27">
        <f>AP198+BE198</f>
        <v>31.326000000000001</v>
      </c>
      <c r="BI198" s="27">
        <f t="shared" ref="BI198:BK199" si="577">AQ198+BC198</f>
        <v>0</v>
      </c>
      <c r="BJ198" s="27">
        <f t="shared" si="577"/>
        <v>62.652000000000001</v>
      </c>
      <c r="BK198" s="27">
        <f t="shared" si="577"/>
        <v>62.652000000000001</v>
      </c>
      <c r="BL198" s="27"/>
      <c r="BM198" s="27"/>
      <c r="BN198" s="27">
        <f>BL198+BM198</f>
        <v>0</v>
      </c>
      <c r="BO198" s="57">
        <f t="shared" si="561"/>
        <v>0</v>
      </c>
      <c r="BP198" s="27">
        <f t="shared" si="406"/>
        <v>0</v>
      </c>
      <c r="BQ198" s="90"/>
    </row>
    <row r="199" spans="1:69" s="97" customFormat="1" ht="12.75" hidden="1" customHeight="1" outlineLevel="5" x14ac:dyDescent="0.2">
      <c r="A199" s="91"/>
      <c r="B199" s="92" t="s">
        <v>51</v>
      </c>
      <c r="C199" s="93" t="s">
        <v>83</v>
      </c>
      <c r="D199" s="94"/>
      <c r="E199" s="94">
        <v>1</v>
      </c>
      <c r="F199" s="94">
        <f>D199+E199</f>
        <v>1</v>
      </c>
      <c r="G199" s="94"/>
      <c r="H199" s="94"/>
      <c r="I199" s="94">
        <f>G199+H199</f>
        <v>0</v>
      </c>
      <c r="J199" s="94"/>
      <c r="K199" s="94"/>
      <c r="L199" s="94">
        <f>J199+K199</f>
        <v>0</v>
      </c>
      <c r="M199" s="94"/>
      <c r="N199" s="95">
        <f>E199+H199+K199</f>
        <v>1</v>
      </c>
      <c r="O199" s="95">
        <f>F199+I199+L199</f>
        <v>1</v>
      </c>
      <c r="P199" s="94"/>
      <c r="Q199" s="94">
        <v>1</v>
      </c>
      <c r="R199" s="94">
        <f>P199+Q199</f>
        <v>1</v>
      </c>
      <c r="S199" s="94"/>
      <c r="T199" s="94"/>
      <c r="U199" s="94">
        <f>S199+T199</f>
        <v>0</v>
      </c>
      <c r="V199" s="94"/>
      <c r="W199" s="94"/>
      <c r="X199" s="94">
        <f>V199+W199</f>
        <v>0</v>
      </c>
      <c r="Y199" s="94"/>
      <c r="Z199" s="95">
        <f>Q199+T199+W199</f>
        <v>1</v>
      </c>
      <c r="AA199" s="95">
        <f>R199+U199+X199</f>
        <v>1</v>
      </c>
      <c r="AB199" s="94"/>
      <c r="AC199" s="95">
        <f>N199+Z199</f>
        <v>2</v>
      </c>
      <c r="AD199" s="95">
        <f>O199+AA199</f>
        <v>2</v>
      </c>
      <c r="AE199" s="94"/>
      <c r="AF199" s="94">
        <v>1</v>
      </c>
      <c r="AG199" s="94">
        <f>AE199+AF199</f>
        <v>1</v>
      </c>
      <c r="AH199" s="94"/>
      <c r="AI199" s="94"/>
      <c r="AJ199" s="94">
        <f>AH199+AI199</f>
        <v>0</v>
      </c>
      <c r="AK199" s="94"/>
      <c r="AL199" s="94"/>
      <c r="AM199" s="94">
        <f>AK199+AL199</f>
        <v>0</v>
      </c>
      <c r="AN199" s="94"/>
      <c r="AO199" s="95">
        <f>AF199+AI199+AL199</f>
        <v>1</v>
      </c>
      <c r="AP199" s="95">
        <f>AG199+AJ199+AM199</f>
        <v>1</v>
      </c>
      <c r="AQ199" s="94"/>
      <c r="AR199" s="95">
        <f>AC199+AO199</f>
        <v>3</v>
      </c>
      <c r="AS199" s="95">
        <f>AD199+AP199</f>
        <v>3</v>
      </c>
      <c r="AT199" s="94"/>
      <c r="AU199" s="94"/>
      <c r="AV199" s="94">
        <f>AT199+AU199</f>
        <v>0</v>
      </c>
      <c r="AW199" s="94"/>
      <c r="AX199" s="94"/>
      <c r="AY199" s="94">
        <f>AW199+AX199</f>
        <v>0</v>
      </c>
      <c r="AZ199" s="94"/>
      <c r="BA199" s="94">
        <v>1</v>
      </c>
      <c r="BB199" s="94">
        <f>AZ199+BA199</f>
        <v>1</v>
      </c>
      <c r="BC199" s="94"/>
      <c r="BD199" s="95">
        <f>AU199+AX199+BA199</f>
        <v>1</v>
      </c>
      <c r="BE199" s="95">
        <f>AV199+AY199+BB199</f>
        <v>1</v>
      </c>
      <c r="BF199" s="94"/>
      <c r="BG199" s="95">
        <f>AO199+BD199</f>
        <v>2</v>
      </c>
      <c r="BH199" s="95">
        <f>AP199+BE199</f>
        <v>2</v>
      </c>
      <c r="BI199" s="96">
        <f t="shared" si="577"/>
        <v>0</v>
      </c>
      <c r="BJ199" s="95">
        <f t="shared" si="577"/>
        <v>4</v>
      </c>
      <c r="BK199" s="95">
        <f t="shared" si="577"/>
        <v>4</v>
      </c>
      <c r="BL199" s="94"/>
      <c r="BM199" s="94"/>
      <c r="BN199" s="94">
        <f>BL199+BM199</f>
        <v>0</v>
      </c>
      <c r="BO199" s="57">
        <f t="shared" si="561"/>
        <v>0</v>
      </c>
      <c r="BP199" s="27">
        <f t="shared" ref="BP199:BP262" si="578">IF(F199=0,,BO199/F199%)</f>
        <v>0</v>
      </c>
    </row>
    <row r="200" spans="1:69" s="29" customFormat="1" ht="12.75" hidden="1" outlineLevel="5" x14ac:dyDescent="0.2">
      <c r="A200" s="87"/>
      <c r="B200" s="92" t="s">
        <v>53</v>
      </c>
      <c r="C200" s="93" t="s">
        <v>84</v>
      </c>
      <c r="D200" s="98"/>
      <c r="E200" s="98">
        <f>[3]ЦЕНЫ!E293</f>
        <v>15663</v>
      </c>
      <c r="F200" s="98">
        <f>IF(F199=0,,F198/F199*1000)</f>
        <v>15663</v>
      </c>
      <c r="G200" s="98"/>
      <c r="H200" s="98">
        <f>[3]ЦЕНЫ!F293</f>
        <v>15663</v>
      </c>
      <c r="I200" s="98">
        <f>IF(I199=0,,I198/I199*1000)</f>
        <v>0</v>
      </c>
      <c r="J200" s="98"/>
      <c r="K200" s="98">
        <f>[3]ЦЕНЫ!G293</f>
        <v>15663</v>
      </c>
      <c r="L200" s="98">
        <f>IF(L199=0,,L198/L199*1000)</f>
        <v>0</v>
      </c>
      <c r="M200" s="98">
        <f>IF(M199=0,,M198/M199*1000)</f>
        <v>0</v>
      </c>
      <c r="N200" s="98">
        <f>IF(N199=0,,N198/N199*1000)</f>
        <v>15663</v>
      </c>
      <c r="O200" s="98">
        <f>IF(O199=0,,O198/O199*1000)</f>
        <v>15663</v>
      </c>
      <c r="P200" s="98"/>
      <c r="Q200" s="98">
        <f>[3]ЦЕНЫ!H293</f>
        <v>15663</v>
      </c>
      <c r="R200" s="98">
        <f>IF(R199=0,,R198/R199*1000)</f>
        <v>15663</v>
      </c>
      <c r="S200" s="98"/>
      <c r="T200" s="98">
        <f>[3]ЦЕНЫ!I293</f>
        <v>15663</v>
      </c>
      <c r="U200" s="98">
        <f>IF(U199=0,,U198/U199*1000)</f>
        <v>0</v>
      </c>
      <c r="V200" s="98"/>
      <c r="W200" s="98">
        <f>[3]ЦЕНЫ!J293</f>
        <v>15663</v>
      </c>
      <c r="X200" s="98">
        <f t="shared" ref="X200:AD200" si="579">IF(X199=0,,X198/X199*1000)</f>
        <v>0</v>
      </c>
      <c r="Y200" s="98">
        <f t="shared" si="579"/>
        <v>0</v>
      </c>
      <c r="Z200" s="98">
        <f t="shared" si="579"/>
        <v>15663</v>
      </c>
      <c r="AA200" s="98">
        <f t="shared" si="579"/>
        <v>15663</v>
      </c>
      <c r="AB200" s="98">
        <f t="shared" si="579"/>
        <v>0</v>
      </c>
      <c r="AC200" s="98">
        <f t="shared" si="579"/>
        <v>15663</v>
      </c>
      <c r="AD200" s="98">
        <f t="shared" si="579"/>
        <v>15663</v>
      </c>
      <c r="AE200" s="98"/>
      <c r="AF200" s="98">
        <f>[3]ЦЕНЫ!K293</f>
        <v>15663</v>
      </c>
      <c r="AG200" s="98">
        <f>IF(AG199=0,,AG198/AG199*1000)</f>
        <v>15663</v>
      </c>
      <c r="AH200" s="98"/>
      <c r="AI200" s="98">
        <f>[3]ЦЕНЫ!L293</f>
        <v>15663</v>
      </c>
      <c r="AJ200" s="98">
        <f>IF(AJ199=0,,AJ198/AJ199*1000)</f>
        <v>0</v>
      </c>
      <c r="AK200" s="98"/>
      <c r="AL200" s="98">
        <f>[3]ЦЕНЫ!M293</f>
        <v>15663</v>
      </c>
      <c r="AM200" s="98">
        <f t="shared" ref="AM200:AS200" si="580">IF(AM199=0,,AM198/AM199*1000)</f>
        <v>0</v>
      </c>
      <c r="AN200" s="98">
        <f t="shared" si="580"/>
        <v>0</v>
      </c>
      <c r="AO200" s="98">
        <f t="shared" si="580"/>
        <v>15663</v>
      </c>
      <c r="AP200" s="98">
        <f t="shared" si="580"/>
        <v>15663</v>
      </c>
      <c r="AQ200" s="98">
        <f t="shared" si="580"/>
        <v>0</v>
      </c>
      <c r="AR200" s="98">
        <f t="shared" si="580"/>
        <v>15663.000000000002</v>
      </c>
      <c r="AS200" s="98">
        <f t="shared" si="580"/>
        <v>15663.000000000002</v>
      </c>
      <c r="AT200" s="98"/>
      <c r="AU200" s="98">
        <f>[3]ЦЕНЫ!N293</f>
        <v>15663</v>
      </c>
      <c r="AV200" s="98">
        <f>IF(AV199=0,,AV198/AV199*1000)</f>
        <v>0</v>
      </c>
      <c r="AW200" s="98"/>
      <c r="AX200" s="98">
        <f>[3]ЦЕНЫ!O293</f>
        <v>15663</v>
      </c>
      <c r="AY200" s="98">
        <f>IF(AY199=0,,AY198/AY199*1000)</f>
        <v>0</v>
      </c>
      <c r="AZ200" s="98"/>
      <c r="BA200" s="98">
        <f>[3]ЦЕНЫ!P293</f>
        <v>15663</v>
      </c>
      <c r="BB200" s="98">
        <f t="shared" ref="BB200:BK200" si="581">IF(BB199=0,,BB198/BB199*1000)</f>
        <v>15663</v>
      </c>
      <c r="BC200" s="98">
        <f t="shared" si="581"/>
        <v>0</v>
      </c>
      <c r="BD200" s="98">
        <f t="shared" si="581"/>
        <v>15663</v>
      </c>
      <c r="BE200" s="98">
        <f t="shared" si="581"/>
        <v>15663</v>
      </c>
      <c r="BF200" s="98">
        <f t="shared" si="581"/>
        <v>0</v>
      </c>
      <c r="BG200" s="98">
        <f t="shared" si="581"/>
        <v>15663</v>
      </c>
      <c r="BH200" s="98">
        <f t="shared" si="581"/>
        <v>15663</v>
      </c>
      <c r="BI200" s="98">
        <f t="shared" si="581"/>
        <v>0</v>
      </c>
      <c r="BJ200" s="98">
        <f t="shared" si="581"/>
        <v>15663</v>
      </c>
      <c r="BK200" s="98">
        <f t="shared" si="581"/>
        <v>15663</v>
      </c>
      <c r="BL200" s="98"/>
      <c r="BM200" s="98"/>
      <c r="BN200" s="98">
        <f>IF(BN199=0,,BN198/BN199*1000)</f>
        <v>0</v>
      </c>
      <c r="BO200" s="57">
        <f t="shared" si="561"/>
        <v>0</v>
      </c>
      <c r="BP200" s="27">
        <f t="shared" si="578"/>
        <v>0</v>
      </c>
    </row>
    <row r="201" spans="1:69" ht="12.75" hidden="1" customHeight="1" outlineLevel="4" x14ac:dyDescent="0.2">
      <c r="A201" s="87"/>
      <c r="B201" s="88" t="s">
        <v>159</v>
      </c>
      <c r="C201" s="89" t="s">
        <v>44</v>
      </c>
      <c r="D201" s="27"/>
      <c r="E201" s="27">
        <f>E202*E203/1000</f>
        <v>0</v>
      </c>
      <c r="F201" s="27">
        <f>D201+E201</f>
        <v>0</v>
      </c>
      <c r="G201" s="27"/>
      <c r="H201" s="27">
        <f>H202*H203/1000</f>
        <v>0</v>
      </c>
      <c r="I201" s="27">
        <f>G201+H201</f>
        <v>0</v>
      </c>
      <c r="J201" s="27"/>
      <c r="K201" s="27">
        <f>K202*K203/1000</f>
        <v>15.911</v>
      </c>
      <c r="L201" s="27">
        <f>J201+K201</f>
        <v>15.911</v>
      </c>
      <c r="M201" s="27">
        <f>D201+G201+J201</f>
        <v>0</v>
      </c>
      <c r="N201" s="27">
        <f>E201+H201+K201</f>
        <v>15.911</v>
      </c>
      <c r="O201" s="27">
        <f>F201+I201+L201</f>
        <v>15.911</v>
      </c>
      <c r="P201" s="27"/>
      <c r="Q201" s="27">
        <f>Q202*Q203/1000</f>
        <v>0</v>
      </c>
      <c r="R201" s="27">
        <f>P201+Q201</f>
        <v>0</v>
      </c>
      <c r="S201" s="27"/>
      <c r="T201" s="27">
        <f>T202*T203/1000</f>
        <v>0</v>
      </c>
      <c r="U201" s="27">
        <f>S201+T201</f>
        <v>0</v>
      </c>
      <c r="V201" s="27"/>
      <c r="W201" s="27">
        <f>W202*W203/1000</f>
        <v>15.911</v>
      </c>
      <c r="X201" s="27">
        <f>V201+W201</f>
        <v>15.911</v>
      </c>
      <c r="Y201" s="27">
        <f>P201+S201+V201</f>
        <v>0</v>
      </c>
      <c r="Z201" s="27">
        <f>Q201+T201+W201</f>
        <v>15.911</v>
      </c>
      <c r="AA201" s="27">
        <f>R201+U201+X201</f>
        <v>15.911</v>
      </c>
      <c r="AB201" s="27">
        <f>M201+Y201</f>
        <v>0</v>
      </c>
      <c r="AC201" s="27">
        <f>N201+Z201</f>
        <v>31.821999999999999</v>
      </c>
      <c r="AD201" s="27">
        <f>O201+AA201</f>
        <v>31.821999999999999</v>
      </c>
      <c r="AE201" s="27"/>
      <c r="AF201" s="27">
        <f>AF202*AF203/1000</f>
        <v>0</v>
      </c>
      <c r="AG201" s="27">
        <f>AE201+AF201</f>
        <v>0</v>
      </c>
      <c r="AH201" s="27"/>
      <c r="AI201" s="27">
        <f>AI202*AI203/1000</f>
        <v>0</v>
      </c>
      <c r="AJ201" s="27">
        <f>AH201+AI201</f>
        <v>0</v>
      </c>
      <c r="AK201" s="27"/>
      <c r="AL201" s="27">
        <f>AL202*AL203/1000</f>
        <v>15.911</v>
      </c>
      <c r="AM201" s="27">
        <f>AK201+AL201</f>
        <v>15.911</v>
      </c>
      <c r="AN201" s="27">
        <f>AE201+AH201+AK201</f>
        <v>0</v>
      </c>
      <c r="AO201" s="27">
        <f>AF201+AI201+AL201</f>
        <v>15.911</v>
      </c>
      <c r="AP201" s="27">
        <f>AG201+AJ201+AM201</f>
        <v>15.911</v>
      </c>
      <c r="AQ201" s="27">
        <f>AB201+AN201</f>
        <v>0</v>
      </c>
      <c r="AR201" s="27">
        <f>AC201+AO201</f>
        <v>47.732999999999997</v>
      </c>
      <c r="AS201" s="27">
        <f>AD201+AP201</f>
        <v>47.732999999999997</v>
      </c>
      <c r="AT201" s="27"/>
      <c r="AU201" s="27">
        <f>AU202*AU203/1000</f>
        <v>0</v>
      </c>
      <c r="AV201" s="27">
        <f>AT201+AU201</f>
        <v>0</v>
      </c>
      <c r="AW201" s="27"/>
      <c r="AX201" s="27">
        <f>AX202*AX203/1000</f>
        <v>0</v>
      </c>
      <c r="AY201" s="27">
        <f>AW201+AX201</f>
        <v>0</v>
      </c>
      <c r="AZ201" s="27"/>
      <c r="BA201" s="27">
        <f>BA202*BA203/1000</f>
        <v>0</v>
      </c>
      <c r="BB201" s="27">
        <f>AZ201+BA201</f>
        <v>0</v>
      </c>
      <c r="BC201" s="27">
        <f>AT201+AW201+AZ201</f>
        <v>0</v>
      </c>
      <c r="BD201" s="27">
        <f>AU201+AX201+BA201</f>
        <v>0</v>
      </c>
      <c r="BE201" s="27">
        <f>AV201+AY201+BB201</f>
        <v>0</v>
      </c>
      <c r="BF201" s="27">
        <f>AN201+BC201</f>
        <v>0</v>
      </c>
      <c r="BG201" s="27">
        <f>AO201+BD201</f>
        <v>15.911</v>
      </c>
      <c r="BH201" s="27">
        <f>AP201+BE201</f>
        <v>15.911</v>
      </c>
      <c r="BI201" s="27">
        <f t="shared" ref="BI201:BK202" si="582">AQ201+BC201</f>
        <v>0</v>
      </c>
      <c r="BJ201" s="27">
        <f t="shared" si="582"/>
        <v>47.732999999999997</v>
      </c>
      <c r="BK201" s="27">
        <f t="shared" si="582"/>
        <v>47.732999999999997</v>
      </c>
      <c r="BL201" s="27"/>
      <c r="BM201" s="27"/>
      <c r="BN201" s="27">
        <f>BL201+BM201</f>
        <v>0</v>
      </c>
      <c r="BO201" s="57">
        <f t="shared" si="561"/>
        <v>0</v>
      </c>
      <c r="BP201" s="27">
        <f t="shared" si="578"/>
        <v>0</v>
      </c>
      <c r="BQ201" s="90"/>
    </row>
    <row r="202" spans="1:69" s="97" customFormat="1" ht="12.75" hidden="1" customHeight="1" outlineLevel="5" x14ac:dyDescent="0.2">
      <c r="A202" s="91"/>
      <c r="B202" s="92" t="s">
        <v>51</v>
      </c>
      <c r="C202" s="93" t="s">
        <v>83</v>
      </c>
      <c r="D202" s="94"/>
      <c r="E202" s="94"/>
      <c r="F202" s="94">
        <f>D202+E202</f>
        <v>0</v>
      </c>
      <c r="G202" s="94"/>
      <c r="H202" s="94"/>
      <c r="I202" s="94">
        <f>G202+H202</f>
        <v>0</v>
      </c>
      <c r="J202" s="94"/>
      <c r="K202" s="94">
        <v>1</v>
      </c>
      <c r="L202" s="94">
        <f>J202+K202</f>
        <v>1</v>
      </c>
      <c r="M202" s="94"/>
      <c r="N202" s="95">
        <f>E202+H202+K202</f>
        <v>1</v>
      </c>
      <c r="O202" s="95">
        <f>F202+I202+L202</f>
        <v>1</v>
      </c>
      <c r="P202" s="94"/>
      <c r="Q202" s="94"/>
      <c r="R202" s="94">
        <f>P202+Q202</f>
        <v>0</v>
      </c>
      <c r="S202" s="94"/>
      <c r="T202" s="94"/>
      <c r="U202" s="94">
        <f>S202+T202</f>
        <v>0</v>
      </c>
      <c r="V202" s="94"/>
      <c r="W202" s="94">
        <v>1</v>
      </c>
      <c r="X202" s="94">
        <f>V202+W202</f>
        <v>1</v>
      </c>
      <c r="Y202" s="94"/>
      <c r="Z202" s="95">
        <f>Q202+T202+W202</f>
        <v>1</v>
      </c>
      <c r="AA202" s="95">
        <f>R202+U202+X202</f>
        <v>1</v>
      </c>
      <c r="AB202" s="94"/>
      <c r="AC202" s="95">
        <f>N202+Z202</f>
        <v>2</v>
      </c>
      <c r="AD202" s="95">
        <f>O202+AA202</f>
        <v>2</v>
      </c>
      <c r="AE202" s="94"/>
      <c r="AF202" s="94"/>
      <c r="AG202" s="94">
        <f>AE202+AF202</f>
        <v>0</v>
      </c>
      <c r="AH202" s="94"/>
      <c r="AI202" s="94"/>
      <c r="AJ202" s="94">
        <f>AH202+AI202</f>
        <v>0</v>
      </c>
      <c r="AK202" s="94"/>
      <c r="AL202" s="94">
        <v>1</v>
      </c>
      <c r="AM202" s="94">
        <f>AK202+AL202</f>
        <v>1</v>
      </c>
      <c r="AN202" s="94"/>
      <c r="AO202" s="95">
        <f>AF202+AI202+AL202</f>
        <v>1</v>
      </c>
      <c r="AP202" s="95">
        <f>AG202+AJ202+AM202</f>
        <v>1</v>
      </c>
      <c r="AQ202" s="94"/>
      <c r="AR202" s="95">
        <f>AC202+AO202</f>
        <v>3</v>
      </c>
      <c r="AS202" s="95">
        <f>AD202+AP202</f>
        <v>3</v>
      </c>
      <c r="AT202" s="94"/>
      <c r="AU202" s="94"/>
      <c r="AV202" s="94">
        <f>AT202+AU202</f>
        <v>0</v>
      </c>
      <c r="AW202" s="94"/>
      <c r="AX202" s="94"/>
      <c r="AY202" s="94">
        <f>AW202+AX202</f>
        <v>0</v>
      </c>
      <c r="AZ202" s="94"/>
      <c r="BA202" s="94"/>
      <c r="BB202" s="94">
        <f>AZ202+BA202</f>
        <v>0</v>
      </c>
      <c r="BC202" s="94"/>
      <c r="BD202" s="95">
        <f>AU202+AX202+BA202</f>
        <v>0</v>
      </c>
      <c r="BE202" s="95">
        <f>AV202+AY202+BB202</f>
        <v>0</v>
      </c>
      <c r="BF202" s="94"/>
      <c r="BG202" s="95">
        <f>AO202+BD202</f>
        <v>1</v>
      </c>
      <c r="BH202" s="95">
        <f>AP202+BE202</f>
        <v>1</v>
      </c>
      <c r="BI202" s="96">
        <f t="shared" si="582"/>
        <v>0</v>
      </c>
      <c r="BJ202" s="95">
        <f t="shared" si="582"/>
        <v>3</v>
      </c>
      <c r="BK202" s="95">
        <f t="shared" si="582"/>
        <v>3</v>
      </c>
      <c r="BL202" s="94"/>
      <c r="BM202" s="94"/>
      <c r="BN202" s="94">
        <f>BL202+BM202</f>
        <v>0</v>
      </c>
      <c r="BO202" s="57">
        <f t="shared" si="561"/>
        <v>0</v>
      </c>
      <c r="BP202" s="27">
        <f t="shared" si="578"/>
        <v>0</v>
      </c>
    </row>
    <row r="203" spans="1:69" s="29" customFormat="1" ht="12.75" hidden="1" outlineLevel="5" x14ac:dyDescent="0.2">
      <c r="A203" s="87"/>
      <c r="B203" s="92" t="s">
        <v>53</v>
      </c>
      <c r="C203" s="93" t="s">
        <v>84</v>
      </c>
      <c r="D203" s="98"/>
      <c r="E203" s="98">
        <f>[3]ЦЕНЫ!E294</f>
        <v>15911</v>
      </c>
      <c r="F203" s="98">
        <f>IF(F202=0,,F201/F202*1000)</f>
        <v>0</v>
      </c>
      <c r="G203" s="98"/>
      <c r="H203" s="98">
        <f>[3]ЦЕНЫ!F294</f>
        <v>15911</v>
      </c>
      <c r="I203" s="98">
        <f>IF(I202=0,,I201/I202*1000)</f>
        <v>0</v>
      </c>
      <c r="J203" s="98"/>
      <c r="K203" s="98">
        <f>[3]ЦЕНЫ!G294</f>
        <v>15911</v>
      </c>
      <c r="L203" s="98">
        <f>IF(L202=0,,L201/L202*1000)</f>
        <v>15911</v>
      </c>
      <c r="M203" s="98">
        <f>IF(M202=0,,M201/M202*1000)</f>
        <v>0</v>
      </c>
      <c r="N203" s="98">
        <f>IF(N202=0,,N201/N202*1000)</f>
        <v>15911</v>
      </c>
      <c r="O203" s="98">
        <f>IF(O202=0,,O201/O202*1000)</f>
        <v>15911</v>
      </c>
      <c r="P203" s="98"/>
      <c r="Q203" s="98">
        <f>[3]ЦЕНЫ!H294</f>
        <v>15911</v>
      </c>
      <c r="R203" s="98">
        <f>IF(R202=0,,R201/R202*1000)</f>
        <v>0</v>
      </c>
      <c r="S203" s="98"/>
      <c r="T203" s="98">
        <f>[3]ЦЕНЫ!I294</f>
        <v>15911</v>
      </c>
      <c r="U203" s="98">
        <f>IF(U202=0,,U201/U202*1000)</f>
        <v>0</v>
      </c>
      <c r="V203" s="98"/>
      <c r="W203" s="98">
        <f>[3]ЦЕНЫ!J294</f>
        <v>15911</v>
      </c>
      <c r="X203" s="98">
        <f t="shared" ref="X203:AD203" si="583">IF(X202=0,,X201/X202*1000)</f>
        <v>15911</v>
      </c>
      <c r="Y203" s="98">
        <f t="shared" si="583"/>
        <v>0</v>
      </c>
      <c r="Z203" s="98">
        <f t="shared" si="583"/>
        <v>15911</v>
      </c>
      <c r="AA203" s="98">
        <f t="shared" si="583"/>
        <v>15911</v>
      </c>
      <c r="AB203" s="98">
        <f t="shared" si="583"/>
        <v>0</v>
      </c>
      <c r="AC203" s="98">
        <f t="shared" si="583"/>
        <v>15911</v>
      </c>
      <c r="AD203" s="98">
        <f t="shared" si="583"/>
        <v>15911</v>
      </c>
      <c r="AE203" s="98"/>
      <c r="AF203" s="98">
        <f>[3]ЦЕНЫ!K294</f>
        <v>15911</v>
      </c>
      <c r="AG203" s="98">
        <f>IF(AG202=0,,AG201/AG202*1000)</f>
        <v>0</v>
      </c>
      <c r="AH203" s="98"/>
      <c r="AI203" s="98">
        <f>[3]ЦЕНЫ!L294</f>
        <v>15911</v>
      </c>
      <c r="AJ203" s="98">
        <f>IF(AJ202=0,,AJ201/AJ202*1000)</f>
        <v>0</v>
      </c>
      <c r="AK203" s="98"/>
      <c r="AL203" s="98">
        <f>[3]ЦЕНЫ!M294</f>
        <v>15911</v>
      </c>
      <c r="AM203" s="98">
        <f t="shared" ref="AM203:AS203" si="584">IF(AM202=0,,AM201/AM202*1000)</f>
        <v>15911</v>
      </c>
      <c r="AN203" s="98">
        <f t="shared" si="584"/>
        <v>0</v>
      </c>
      <c r="AO203" s="98">
        <f t="shared" si="584"/>
        <v>15911</v>
      </c>
      <c r="AP203" s="98">
        <f t="shared" si="584"/>
        <v>15911</v>
      </c>
      <c r="AQ203" s="98">
        <f t="shared" si="584"/>
        <v>0</v>
      </c>
      <c r="AR203" s="98">
        <f t="shared" si="584"/>
        <v>15911</v>
      </c>
      <c r="AS203" s="98">
        <f t="shared" si="584"/>
        <v>15911</v>
      </c>
      <c r="AT203" s="98"/>
      <c r="AU203" s="98">
        <f>[3]ЦЕНЫ!N294</f>
        <v>15911</v>
      </c>
      <c r="AV203" s="98">
        <f>IF(AV202=0,,AV201/AV202*1000)</f>
        <v>0</v>
      </c>
      <c r="AW203" s="98"/>
      <c r="AX203" s="98">
        <f>[3]ЦЕНЫ!O294</f>
        <v>15911</v>
      </c>
      <c r="AY203" s="98">
        <f>IF(AY202=0,,AY201/AY202*1000)</f>
        <v>0</v>
      </c>
      <c r="AZ203" s="98"/>
      <c r="BA203" s="98">
        <f>[3]ЦЕНЫ!P294</f>
        <v>15911</v>
      </c>
      <c r="BB203" s="98">
        <f t="shared" ref="BB203:BK203" si="585">IF(BB202=0,,BB201/BB202*1000)</f>
        <v>0</v>
      </c>
      <c r="BC203" s="98">
        <f t="shared" si="585"/>
        <v>0</v>
      </c>
      <c r="BD203" s="98">
        <f t="shared" si="585"/>
        <v>0</v>
      </c>
      <c r="BE203" s="98">
        <f t="shared" si="585"/>
        <v>0</v>
      </c>
      <c r="BF203" s="98">
        <f t="shared" si="585"/>
        <v>0</v>
      </c>
      <c r="BG203" s="98">
        <f t="shared" si="585"/>
        <v>15911</v>
      </c>
      <c r="BH203" s="98">
        <f t="shared" si="585"/>
        <v>15911</v>
      </c>
      <c r="BI203" s="98">
        <f t="shared" si="585"/>
        <v>0</v>
      </c>
      <c r="BJ203" s="98">
        <f t="shared" si="585"/>
        <v>15911</v>
      </c>
      <c r="BK203" s="98">
        <f t="shared" si="585"/>
        <v>15911</v>
      </c>
      <c r="BL203" s="98"/>
      <c r="BM203" s="98"/>
      <c r="BN203" s="98">
        <f>IF(BN202=0,,BN201/BN202*1000)</f>
        <v>0</v>
      </c>
      <c r="BO203" s="57">
        <f t="shared" si="561"/>
        <v>0</v>
      </c>
      <c r="BP203" s="27">
        <f t="shared" si="578"/>
        <v>0</v>
      </c>
    </row>
    <row r="204" spans="1:69" ht="12.75" hidden="1" customHeight="1" outlineLevel="4" x14ac:dyDescent="0.2">
      <c r="A204" s="87"/>
      <c r="B204" s="88" t="s">
        <v>160</v>
      </c>
      <c r="C204" s="89" t="s">
        <v>44</v>
      </c>
      <c r="D204" s="27"/>
      <c r="E204" s="27">
        <f>E205*E206/1000</f>
        <v>0</v>
      </c>
      <c r="F204" s="27">
        <f>D204+E204</f>
        <v>0</v>
      </c>
      <c r="G204" s="27"/>
      <c r="H204" s="27">
        <f>H205*H206/1000</f>
        <v>0</v>
      </c>
      <c r="I204" s="27">
        <f>G204+H204</f>
        <v>0</v>
      </c>
      <c r="J204" s="27"/>
      <c r="K204" s="27">
        <f>K205*K206/1000</f>
        <v>0</v>
      </c>
      <c r="L204" s="27">
        <f>J204+K204</f>
        <v>0</v>
      </c>
      <c r="M204" s="27">
        <f>D204+G204+J204</f>
        <v>0</v>
      </c>
      <c r="N204" s="27">
        <f>E204+H204+K204</f>
        <v>0</v>
      </c>
      <c r="O204" s="27">
        <f>F204+I204+L204</f>
        <v>0</v>
      </c>
      <c r="P204" s="27"/>
      <c r="Q204" s="27">
        <f>Q205*Q206/1000</f>
        <v>0</v>
      </c>
      <c r="R204" s="27">
        <f>P204+Q204</f>
        <v>0</v>
      </c>
      <c r="S204" s="27"/>
      <c r="T204" s="27">
        <f>T205*T206/1000</f>
        <v>0</v>
      </c>
      <c r="U204" s="27">
        <f>S204+T204</f>
        <v>0</v>
      </c>
      <c r="V204" s="27"/>
      <c r="W204" s="27">
        <f>W205*W206/1000</f>
        <v>0</v>
      </c>
      <c r="X204" s="27">
        <f>V204+W204</f>
        <v>0</v>
      </c>
      <c r="Y204" s="27">
        <f>P204+S204+V204</f>
        <v>0</v>
      </c>
      <c r="Z204" s="27">
        <f>Q204+T204+W204</f>
        <v>0</v>
      </c>
      <c r="AA204" s="27">
        <f>R204+U204+X204</f>
        <v>0</v>
      </c>
      <c r="AB204" s="27">
        <f>M204+Y204</f>
        <v>0</v>
      </c>
      <c r="AC204" s="27">
        <f>N204+Z204</f>
        <v>0</v>
      </c>
      <c r="AD204" s="27">
        <f>O204+AA204</f>
        <v>0</v>
      </c>
      <c r="AE204" s="27"/>
      <c r="AF204" s="27">
        <f>AF205*AF206/1000</f>
        <v>0</v>
      </c>
      <c r="AG204" s="27">
        <f>AE204+AF204</f>
        <v>0</v>
      </c>
      <c r="AH204" s="27"/>
      <c r="AI204" s="27">
        <f>AI205*AI206/1000</f>
        <v>0</v>
      </c>
      <c r="AJ204" s="27">
        <f>AH204+AI204</f>
        <v>0</v>
      </c>
      <c r="AK204" s="27"/>
      <c r="AL204" s="27">
        <f>AL205*AL206/1000</f>
        <v>0</v>
      </c>
      <c r="AM204" s="27">
        <f>AK204+AL204</f>
        <v>0</v>
      </c>
      <c r="AN204" s="27">
        <f>AE204+AH204+AK204</f>
        <v>0</v>
      </c>
      <c r="AO204" s="27">
        <f>AF204+AI204+AL204</f>
        <v>0</v>
      </c>
      <c r="AP204" s="27">
        <f>AG204+AJ204+AM204</f>
        <v>0</v>
      </c>
      <c r="AQ204" s="27">
        <f>AB204+AN204</f>
        <v>0</v>
      </c>
      <c r="AR204" s="27">
        <f>AC204+AO204</f>
        <v>0</v>
      </c>
      <c r="AS204" s="27">
        <f>AD204+AP204</f>
        <v>0</v>
      </c>
      <c r="AT204" s="27"/>
      <c r="AU204" s="27">
        <f>AU205*AU206/1000</f>
        <v>0</v>
      </c>
      <c r="AV204" s="27">
        <f>AT204+AU204</f>
        <v>0</v>
      </c>
      <c r="AW204" s="27"/>
      <c r="AX204" s="27">
        <f>AX205*AX206/1000</f>
        <v>0</v>
      </c>
      <c r="AY204" s="27">
        <f>AW204+AX204</f>
        <v>0</v>
      </c>
      <c r="AZ204" s="27"/>
      <c r="BA204" s="27">
        <f>BA205*BA206/1000</f>
        <v>0</v>
      </c>
      <c r="BB204" s="27">
        <f>AZ204+BA204</f>
        <v>0</v>
      </c>
      <c r="BC204" s="27">
        <f>AT204+AW204+AZ204</f>
        <v>0</v>
      </c>
      <c r="BD204" s="27">
        <f>AU204+AX204+BA204</f>
        <v>0</v>
      </c>
      <c r="BE204" s="27">
        <f>AV204+AY204+BB204</f>
        <v>0</v>
      </c>
      <c r="BF204" s="27">
        <f>AN204+BC204</f>
        <v>0</v>
      </c>
      <c r="BG204" s="27">
        <f>AO204+BD204</f>
        <v>0</v>
      </c>
      <c r="BH204" s="27">
        <f>AP204+BE204</f>
        <v>0</v>
      </c>
      <c r="BI204" s="27">
        <f t="shared" ref="BI204:BK205" si="586">AQ204+BC204</f>
        <v>0</v>
      </c>
      <c r="BJ204" s="27">
        <f t="shared" si="586"/>
        <v>0</v>
      </c>
      <c r="BK204" s="27">
        <f t="shared" si="586"/>
        <v>0</v>
      </c>
      <c r="BL204" s="27"/>
      <c r="BM204" s="27"/>
      <c r="BN204" s="27">
        <f>BL204+BM204</f>
        <v>0</v>
      </c>
      <c r="BO204" s="57">
        <f t="shared" si="561"/>
        <v>0</v>
      </c>
      <c r="BP204" s="27">
        <f t="shared" si="578"/>
        <v>0</v>
      </c>
      <c r="BQ204" s="90"/>
    </row>
    <row r="205" spans="1:69" s="97" customFormat="1" ht="12.75" hidden="1" customHeight="1" outlineLevel="5" x14ac:dyDescent="0.2">
      <c r="A205" s="91"/>
      <c r="B205" s="92" t="s">
        <v>51</v>
      </c>
      <c r="C205" s="93" t="s">
        <v>83</v>
      </c>
      <c r="D205" s="94"/>
      <c r="E205" s="94"/>
      <c r="F205" s="94">
        <f>D205+E205</f>
        <v>0</v>
      </c>
      <c r="G205" s="94"/>
      <c r="H205" s="94"/>
      <c r="I205" s="94">
        <f>G205+H205</f>
        <v>0</v>
      </c>
      <c r="J205" s="94"/>
      <c r="K205" s="94"/>
      <c r="L205" s="94">
        <f>J205+K205</f>
        <v>0</v>
      </c>
      <c r="M205" s="94"/>
      <c r="N205" s="95">
        <f>E205+H205+K205</f>
        <v>0</v>
      </c>
      <c r="O205" s="95">
        <f>F205+I205+L205</f>
        <v>0</v>
      </c>
      <c r="P205" s="94"/>
      <c r="Q205" s="94"/>
      <c r="R205" s="94">
        <f>P205+Q205</f>
        <v>0</v>
      </c>
      <c r="S205" s="94"/>
      <c r="T205" s="94"/>
      <c r="U205" s="94">
        <f>S205+T205</f>
        <v>0</v>
      </c>
      <c r="V205" s="94"/>
      <c r="W205" s="94"/>
      <c r="X205" s="94">
        <f>V205+W205</f>
        <v>0</v>
      </c>
      <c r="Y205" s="94"/>
      <c r="Z205" s="95">
        <f>Q205+T205+W205</f>
        <v>0</v>
      </c>
      <c r="AA205" s="95">
        <f>R205+U205+X205</f>
        <v>0</v>
      </c>
      <c r="AB205" s="94"/>
      <c r="AC205" s="95">
        <f>N205+Z205</f>
        <v>0</v>
      </c>
      <c r="AD205" s="95">
        <f>O205+AA205</f>
        <v>0</v>
      </c>
      <c r="AE205" s="94"/>
      <c r="AF205" s="94"/>
      <c r="AG205" s="94">
        <f>AE205+AF205</f>
        <v>0</v>
      </c>
      <c r="AH205" s="94"/>
      <c r="AI205" s="94"/>
      <c r="AJ205" s="94">
        <f>AH205+AI205</f>
        <v>0</v>
      </c>
      <c r="AK205" s="94"/>
      <c r="AL205" s="94"/>
      <c r="AM205" s="94">
        <f>AK205+AL205</f>
        <v>0</v>
      </c>
      <c r="AN205" s="94"/>
      <c r="AO205" s="95">
        <f>AF205+AI205+AL205</f>
        <v>0</v>
      </c>
      <c r="AP205" s="95">
        <f>AG205+AJ205+AM205</f>
        <v>0</v>
      </c>
      <c r="AQ205" s="94"/>
      <c r="AR205" s="95">
        <f>AC205+AO205</f>
        <v>0</v>
      </c>
      <c r="AS205" s="95">
        <f>AD205+AP205</f>
        <v>0</v>
      </c>
      <c r="AT205" s="94"/>
      <c r="AU205" s="94"/>
      <c r="AV205" s="94">
        <f>AT205+AU205</f>
        <v>0</v>
      </c>
      <c r="AW205" s="94"/>
      <c r="AX205" s="94"/>
      <c r="AY205" s="94">
        <f>AW205+AX205</f>
        <v>0</v>
      </c>
      <c r="AZ205" s="94"/>
      <c r="BA205" s="94"/>
      <c r="BB205" s="94">
        <f>AZ205+BA205</f>
        <v>0</v>
      </c>
      <c r="BC205" s="94"/>
      <c r="BD205" s="95">
        <f>AU205+AX205+BA205</f>
        <v>0</v>
      </c>
      <c r="BE205" s="95">
        <f>AV205+AY205+BB205</f>
        <v>0</v>
      </c>
      <c r="BF205" s="94"/>
      <c r="BG205" s="95">
        <f>AO205+BD205</f>
        <v>0</v>
      </c>
      <c r="BH205" s="95">
        <f>AP205+BE205</f>
        <v>0</v>
      </c>
      <c r="BI205" s="96">
        <f t="shared" si="586"/>
        <v>0</v>
      </c>
      <c r="BJ205" s="95">
        <f t="shared" si="586"/>
        <v>0</v>
      </c>
      <c r="BK205" s="95">
        <f t="shared" si="586"/>
        <v>0</v>
      </c>
      <c r="BL205" s="94"/>
      <c r="BM205" s="94"/>
      <c r="BN205" s="94">
        <f>BL205+BM205</f>
        <v>0</v>
      </c>
      <c r="BO205" s="57">
        <f t="shared" si="561"/>
        <v>0</v>
      </c>
      <c r="BP205" s="27">
        <f t="shared" si="578"/>
        <v>0</v>
      </c>
    </row>
    <row r="206" spans="1:69" s="29" customFormat="1" ht="12.75" hidden="1" outlineLevel="5" x14ac:dyDescent="0.2">
      <c r="A206" s="87"/>
      <c r="B206" s="92" t="s">
        <v>53</v>
      </c>
      <c r="C206" s="93" t="s">
        <v>84</v>
      </c>
      <c r="D206" s="98"/>
      <c r="E206" s="98">
        <f>[3]ЦЕНЫ!E296</f>
        <v>23110.1</v>
      </c>
      <c r="F206" s="98">
        <f>IF(F205=0,,F204/F205*1000)</f>
        <v>0</v>
      </c>
      <c r="G206" s="98"/>
      <c r="H206" s="98">
        <f>[3]ЦЕНЫ!F296</f>
        <v>23110.1</v>
      </c>
      <c r="I206" s="98">
        <f>IF(I205=0,,I204/I205*1000)</f>
        <v>0</v>
      </c>
      <c r="J206" s="98"/>
      <c r="K206" s="98">
        <f>[3]ЦЕНЫ!G296</f>
        <v>23110.1</v>
      </c>
      <c r="L206" s="98">
        <f>IF(L205=0,,L204/L205*1000)</f>
        <v>0</v>
      </c>
      <c r="M206" s="98">
        <f>IF(M205=0,,M204/M205*1000)</f>
        <v>0</v>
      </c>
      <c r="N206" s="98">
        <f>IF(N205=0,,N204/N205*1000)</f>
        <v>0</v>
      </c>
      <c r="O206" s="98">
        <f>IF(O205=0,,O204/O205*1000)</f>
        <v>0</v>
      </c>
      <c r="P206" s="98"/>
      <c r="Q206" s="98">
        <f>[3]ЦЕНЫ!H296</f>
        <v>23110.1</v>
      </c>
      <c r="R206" s="98">
        <f>IF(R205=0,,R204/R205*1000)</f>
        <v>0</v>
      </c>
      <c r="S206" s="98"/>
      <c r="T206" s="98">
        <f>[3]ЦЕНЫ!I296</f>
        <v>23110.1</v>
      </c>
      <c r="U206" s="98">
        <f>IF(U205=0,,U204/U205*1000)</f>
        <v>0</v>
      </c>
      <c r="V206" s="98"/>
      <c r="W206" s="98">
        <f>[3]ЦЕНЫ!J296</f>
        <v>23110.1</v>
      </c>
      <c r="X206" s="98">
        <f>IF(X205=0,,X204/X205*1000)</f>
        <v>0</v>
      </c>
      <c r="Y206" s="98">
        <f t="shared" ref="Y206:AD206" si="587">IF(Y205=0,,Y204/Y205*1000)</f>
        <v>0</v>
      </c>
      <c r="Z206" s="98">
        <f t="shared" si="587"/>
        <v>0</v>
      </c>
      <c r="AA206" s="98">
        <f t="shared" si="587"/>
        <v>0</v>
      </c>
      <c r="AB206" s="98">
        <f t="shared" si="587"/>
        <v>0</v>
      </c>
      <c r="AC206" s="98">
        <f t="shared" si="587"/>
        <v>0</v>
      </c>
      <c r="AD206" s="98">
        <f t="shared" si="587"/>
        <v>0</v>
      </c>
      <c r="AE206" s="98"/>
      <c r="AF206" s="98">
        <f>[3]ЦЕНЫ!K296</f>
        <v>23110.1</v>
      </c>
      <c r="AG206" s="98">
        <f>IF(AG205=0,,AG204/AG205*1000)</f>
        <v>0</v>
      </c>
      <c r="AH206" s="98"/>
      <c r="AI206" s="98">
        <f>[3]ЦЕНЫ!L296</f>
        <v>23110.1</v>
      </c>
      <c r="AJ206" s="98">
        <f>IF(AJ205=0,,AJ204/AJ205*1000)</f>
        <v>0</v>
      </c>
      <c r="AK206" s="98"/>
      <c r="AL206" s="98">
        <f>[3]ЦЕНЫ!M296</f>
        <v>23110.1</v>
      </c>
      <c r="AM206" s="98">
        <f>IF(AM205=0,,AM204/AM205*1000)</f>
        <v>0</v>
      </c>
      <c r="AN206" s="98">
        <f t="shared" ref="AN206:AS206" si="588">IF(AN205=0,,AN204/AN205*1000)</f>
        <v>0</v>
      </c>
      <c r="AO206" s="98">
        <f t="shared" si="588"/>
        <v>0</v>
      </c>
      <c r="AP206" s="98">
        <f t="shared" si="588"/>
        <v>0</v>
      </c>
      <c r="AQ206" s="98">
        <f t="shared" si="588"/>
        <v>0</v>
      </c>
      <c r="AR206" s="98">
        <f t="shared" si="588"/>
        <v>0</v>
      </c>
      <c r="AS206" s="98">
        <f t="shared" si="588"/>
        <v>0</v>
      </c>
      <c r="AT206" s="98"/>
      <c r="AU206" s="98">
        <f>[3]ЦЕНЫ!N296</f>
        <v>23110.1</v>
      </c>
      <c r="AV206" s="98">
        <f>IF(AV205=0,,AV204/AV205*1000)</f>
        <v>0</v>
      </c>
      <c r="AW206" s="98"/>
      <c r="AX206" s="98">
        <f>[3]ЦЕНЫ!O296</f>
        <v>23110.1</v>
      </c>
      <c r="AY206" s="98">
        <f>IF(AY205=0,,AY204/AY205*1000)</f>
        <v>0</v>
      </c>
      <c r="AZ206" s="98"/>
      <c r="BA206" s="98">
        <f>[3]ЦЕНЫ!P296</f>
        <v>23110.1</v>
      </c>
      <c r="BB206" s="98">
        <f>IF(BB205=0,,BB204/BB205*1000)</f>
        <v>0</v>
      </c>
      <c r="BC206" s="98">
        <f t="shared" ref="BC206:BK206" si="589">IF(BC205=0,,BC204/BC205*1000)</f>
        <v>0</v>
      </c>
      <c r="BD206" s="98">
        <f t="shared" si="589"/>
        <v>0</v>
      </c>
      <c r="BE206" s="98">
        <f t="shared" si="589"/>
        <v>0</v>
      </c>
      <c r="BF206" s="98">
        <f t="shared" si="589"/>
        <v>0</v>
      </c>
      <c r="BG206" s="98">
        <f t="shared" si="589"/>
        <v>0</v>
      </c>
      <c r="BH206" s="98">
        <f t="shared" si="589"/>
        <v>0</v>
      </c>
      <c r="BI206" s="98">
        <f t="shared" si="589"/>
        <v>0</v>
      </c>
      <c r="BJ206" s="98">
        <f t="shared" si="589"/>
        <v>0</v>
      </c>
      <c r="BK206" s="98">
        <f t="shared" si="589"/>
        <v>0</v>
      </c>
      <c r="BL206" s="98"/>
      <c r="BM206" s="98"/>
      <c r="BN206" s="98">
        <f>IF(BN205=0,,BN204/BN205*1000)</f>
        <v>0</v>
      </c>
      <c r="BO206" s="57">
        <f t="shared" si="561"/>
        <v>0</v>
      </c>
      <c r="BP206" s="27">
        <f t="shared" si="578"/>
        <v>0</v>
      </c>
    </row>
    <row r="207" spans="1:69" ht="12.75" hidden="1" customHeight="1" outlineLevel="4" x14ac:dyDescent="0.2">
      <c r="A207" s="87"/>
      <c r="B207" s="88" t="s">
        <v>161</v>
      </c>
      <c r="C207" s="89" t="s">
        <v>44</v>
      </c>
      <c r="D207" s="27"/>
      <c r="E207" s="27">
        <f>E208*E209/1000</f>
        <v>0</v>
      </c>
      <c r="F207" s="27">
        <f>D207+E207</f>
        <v>0</v>
      </c>
      <c r="G207" s="27"/>
      <c r="H207" s="27">
        <f>H208*H209/1000</f>
        <v>0</v>
      </c>
      <c r="I207" s="27">
        <f>G207+H207</f>
        <v>0</v>
      </c>
      <c r="J207" s="27"/>
      <c r="K207" s="27">
        <f>K208*K209/1000</f>
        <v>0</v>
      </c>
      <c r="L207" s="27">
        <f>J207+K207</f>
        <v>0</v>
      </c>
      <c r="M207" s="27">
        <f>D207+G207+J207</f>
        <v>0</v>
      </c>
      <c r="N207" s="27">
        <f>E207+H207+K207</f>
        <v>0</v>
      </c>
      <c r="O207" s="27">
        <f>F207+I207+L207</f>
        <v>0</v>
      </c>
      <c r="P207" s="27"/>
      <c r="Q207" s="27">
        <f>Q208*Q209/1000</f>
        <v>0</v>
      </c>
      <c r="R207" s="27">
        <f>P207+Q207</f>
        <v>0</v>
      </c>
      <c r="S207" s="27"/>
      <c r="T207" s="27">
        <f>T208*T209/1000</f>
        <v>0</v>
      </c>
      <c r="U207" s="27">
        <f>S207+T207</f>
        <v>0</v>
      </c>
      <c r="V207" s="27"/>
      <c r="W207" s="27">
        <f>W208*W209/1000</f>
        <v>0</v>
      </c>
      <c r="X207" s="27">
        <f>V207+W207</f>
        <v>0</v>
      </c>
      <c r="Y207" s="27">
        <f>P207+S207+V207</f>
        <v>0</v>
      </c>
      <c r="Z207" s="27">
        <f>Q207+T207+W207</f>
        <v>0</v>
      </c>
      <c r="AA207" s="27">
        <f>R207+U207+X207</f>
        <v>0</v>
      </c>
      <c r="AB207" s="27">
        <f>M207+Y207</f>
        <v>0</v>
      </c>
      <c r="AC207" s="27">
        <f>N207+Z207</f>
        <v>0</v>
      </c>
      <c r="AD207" s="27">
        <f>O207+AA207</f>
        <v>0</v>
      </c>
      <c r="AE207" s="27"/>
      <c r="AF207" s="27">
        <f>AF208*AF209/1000</f>
        <v>0</v>
      </c>
      <c r="AG207" s="27">
        <f>AE207+AF207</f>
        <v>0</v>
      </c>
      <c r="AH207" s="27"/>
      <c r="AI207" s="27">
        <f>AI208*AI209/1000</f>
        <v>0</v>
      </c>
      <c r="AJ207" s="27">
        <f>AH207+AI207</f>
        <v>0</v>
      </c>
      <c r="AK207" s="27"/>
      <c r="AL207" s="27">
        <f>AL208*AL209/1000</f>
        <v>0</v>
      </c>
      <c r="AM207" s="27">
        <f>AK207+AL207</f>
        <v>0</v>
      </c>
      <c r="AN207" s="27">
        <f>AE207+AH207+AK207</f>
        <v>0</v>
      </c>
      <c r="AO207" s="27">
        <f>AF207+AI207+AL207</f>
        <v>0</v>
      </c>
      <c r="AP207" s="27">
        <f>AG207+AJ207+AM207</f>
        <v>0</v>
      </c>
      <c r="AQ207" s="27">
        <f>AB207+AN207</f>
        <v>0</v>
      </c>
      <c r="AR207" s="27">
        <f>AC207+AO207</f>
        <v>0</v>
      </c>
      <c r="AS207" s="27">
        <f>AD207+AP207</f>
        <v>0</v>
      </c>
      <c r="AT207" s="27"/>
      <c r="AU207" s="27">
        <f>AU208*AU209/1000</f>
        <v>0</v>
      </c>
      <c r="AV207" s="27">
        <f>AT207+AU207</f>
        <v>0</v>
      </c>
      <c r="AW207" s="27"/>
      <c r="AX207" s="27">
        <f>AX208*AX209/1000</f>
        <v>0</v>
      </c>
      <c r="AY207" s="27">
        <f>AW207+AX207</f>
        <v>0</v>
      </c>
      <c r="AZ207" s="27"/>
      <c r="BA207" s="27">
        <f>BA208*BA209/1000</f>
        <v>0</v>
      </c>
      <c r="BB207" s="27">
        <f>AZ207+BA207</f>
        <v>0</v>
      </c>
      <c r="BC207" s="27">
        <f>AT207+AW207+AZ207</f>
        <v>0</v>
      </c>
      <c r="BD207" s="27">
        <f>AU207+AX207+BA207</f>
        <v>0</v>
      </c>
      <c r="BE207" s="27">
        <f>AV207+AY207+BB207</f>
        <v>0</v>
      </c>
      <c r="BF207" s="27">
        <f>AN207+BC207</f>
        <v>0</v>
      </c>
      <c r="BG207" s="27">
        <f>AO207+BD207</f>
        <v>0</v>
      </c>
      <c r="BH207" s="27">
        <f>AP207+BE207</f>
        <v>0</v>
      </c>
      <c r="BI207" s="27">
        <f t="shared" ref="BI207:BK208" si="590">AQ207+BC207</f>
        <v>0</v>
      </c>
      <c r="BJ207" s="27">
        <f t="shared" si="590"/>
        <v>0</v>
      </c>
      <c r="BK207" s="27">
        <f t="shared" si="590"/>
        <v>0</v>
      </c>
      <c r="BL207" s="27"/>
      <c r="BM207" s="27"/>
      <c r="BN207" s="27">
        <f>BL207+BM207</f>
        <v>0</v>
      </c>
      <c r="BO207" s="57">
        <f t="shared" si="561"/>
        <v>0</v>
      </c>
      <c r="BP207" s="27">
        <f t="shared" si="578"/>
        <v>0</v>
      </c>
      <c r="BQ207" s="90"/>
    </row>
    <row r="208" spans="1:69" s="97" customFormat="1" ht="12.75" hidden="1" customHeight="1" outlineLevel="5" x14ac:dyDescent="0.2">
      <c r="A208" s="91"/>
      <c r="B208" s="92" t="s">
        <v>51</v>
      </c>
      <c r="C208" s="93" t="s">
        <v>83</v>
      </c>
      <c r="D208" s="94"/>
      <c r="E208" s="94"/>
      <c r="F208" s="94">
        <f>D208+E208</f>
        <v>0</v>
      </c>
      <c r="G208" s="94"/>
      <c r="H208" s="94"/>
      <c r="I208" s="94">
        <f>G208+H208</f>
        <v>0</v>
      </c>
      <c r="J208" s="94"/>
      <c r="K208" s="94"/>
      <c r="L208" s="94">
        <f>J208+K208</f>
        <v>0</v>
      </c>
      <c r="M208" s="94"/>
      <c r="N208" s="95">
        <f>E208+H208+K208</f>
        <v>0</v>
      </c>
      <c r="O208" s="95">
        <f>F208+I208+L208</f>
        <v>0</v>
      </c>
      <c r="P208" s="94"/>
      <c r="Q208" s="94"/>
      <c r="R208" s="94">
        <f>P208+Q208</f>
        <v>0</v>
      </c>
      <c r="S208" s="94"/>
      <c r="T208" s="94"/>
      <c r="U208" s="94">
        <f>S208+T208</f>
        <v>0</v>
      </c>
      <c r="V208" s="94"/>
      <c r="W208" s="94"/>
      <c r="X208" s="94">
        <f>V208+W208</f>
        <v>0</v>
      </c>
      <c r="Y208" s="94"/>
      <c r="Z208" s="95">
        <f>Q208+T208+W208</f>
        <v>0</v>
      </c>
      <c r="AA208" s="95">
        <f>R208+U208+X208</f>
        <v>0</v>
      </c>
      <c r="AB208" s="94"/>
      <c r="AC208" s="95">
        <f>N208+Z208</f>
        <v>0</v>
      </c>
      <c r="AD208" s="95">
        <f>O208+AA208</f>
        <v>0</v>
      </c>
      <c r="AE208" s="94"/>
      <c r="AF208" s="94"/>
      <c r="AG208" s="94">
        <f>AE208+AF208</f>
        <v>0</v>
      </c>
      <c r="AH208" s="94"/>
      <c r="AI208" s="94"/>
      <c r="AJ208" s="94">
        <f>AH208+AI208</f>
        <v>0</v>
      </c>
      <c r="AK208" s="94"/>
      <c r="AL208" s="94"/>
      <c r="AM208" s="94">
        <f>AK208+AL208</f>
        <v>0</v>
      </c>
      <c r="AN208" s="94"/>
      <c r="AO208" s="95">
        <f>AF208+AI208+AL208</f>
        <v>0</v>
      </c>
      <c r="AP208" s="95">
        <f>AG208+AJ208+AM208</f>
        <v>0</v>
      </c>
      <c r="AQ208" s="94"/>
      <c r="AR208" s="95">
        <f>AC208+AO208</f>
        <v>0</v>
      </c>
      <c r="AS208" s="95">
        <f>AD208+AP208</f>
        <v>0</v>
      </c>
      <c r="AT208" s="94"/>
      <c r="AU208" s="94"/>
      <c r="AV208" s="94">
        <f>AT208+AU208</f>
        <v>0</v>
      </c>
      <c r="AW208" s="94"/>
      <c r="AX208" s="94"/>
      <c r="AY208" s="94">
        <f>AW208+AX208</f>
        <v>0</v>
      </c>
      <c r="AZ208" s="94"/>
      <c r="BA208" s="94"/>
      <c r="BB208" s="94">
        <f>AZ208+BA208</f>
        <v>0</v>
      </c>
      <c r="BC208" s="94"/>
      <c r="BD208" s="95">
        <f>AU208+AX208+BA208</f>
        <v>0</v>
      </c>
      <c r="BE208" s="95">
        <f>AV208+AY208+BB208</f>
        <v>0</v>
      </c>
      <c r="BF208" s="94"/>
      <c r="BG208" s="95">
        <f>AO208+BD208</f>
        <v>0</v>
      </c>
      <c r="BH208" s="95">
        <f>AP208+BE208</f>
        <v>0</v>
      </c>
      <c r="BI208" s="96">
        <f t="shared" si="590"/>
        <v>0</v>
      </c>
      <c r="BJ208" s="95">
        <f t="shared" si="590"/>
        <v>0</v>
      </c>
      <c r="BK208" s="95">
        <f t="shared" si="590"/>
        <v>0</v>
      </c>
      <c r="BL208" s="94"/>
      <c r="BM208" s="94"/>
      <c r="BN208" s="94">
        <f>BL208+BM208</f>
        <v>0</v>
      </c>
      <c r="BO208" s="57">
        <f t="shared" si="561"/>
        <v>0</v>
      </c>
      <c r="BP208" s="27">
        <f t="shared" si="578"/>
        <v>0</v>
      </c>
    </row>
    <row r="209" spans="1:69" s="29" customFormat="1" ht="12.75" hidden="1" outlineLevel="5" x14ac:dyDescent="0.2">
      <c r="A209" s="87"/>
      <c r="B209" s="92" t="s">
        <v>53</v>
      </c>
      <c r="C209" s="93" t="s">
        <v>84</v>
      </c>
      <c r="D209" s="98"/>
      <c r="E209" s="98">
        <f>[3]ЦЕНЫ!E297</f>
        <v>17163.643333333333</v>
      </c>
      <c r="F209" s="98">
        <f>IF(F208=0,,F207/F208*1000)</f>
        <v>0</v>
      </c>
      <c r="G209" s="98"/>
      <c r="H209" s="98">
        <f>[3]ЦЕНЫ!F297</f>
        <v>17163.643333333333</v>
      </c>
      <c r="I209" s="98">
        <f>IF(I208=0,,I207/I208*1000)</f>
        <v>0</v>
      </c>
      <c r="J209" s="98"/>
      <c r="K209" s="98">
        <f>[3]ЦЕНЫ!G297</f>
        <v>17163.643333333333</v>
      </c>
      <c r="L209" s="98">
        <f>IF(L208=0,,L207/L208*1000)</f>
        <v>0</v>
      </c>
      <c r="M209" s="98">
        <f>IF(M208=0,,M207/M208*1000)</f>
        <v>0</v>
      </c>
      <c r="N209" s="98">
        <f>IF(N208=0,,N207/N208*1000)</f>
        <v>0</v>
      </c>
      <c r="O209" s="98">
        <f>IF(O208=0,,O207/O208*1000)</f>
        <v>0</v>
      </c>
      <c r="P209" s="98"/>
      <c r="Q209" s="98">
        <f>[3]ЦЕНЫ!H297</f>
        <v>17163.643333333333</v>
      </c>
      <c r="R209" s="98">
        <f>IF(R208=0,,R207/R208*1000)</f>
        <v>0</v>
      </c>
      <c r="S209" s="98"/>
      <c r="T209" s="98">
        <f>[3]ЦЕНЫ!I297</f>
        <v>17163.643333333333</v>
      </c>
      <c r="U209" s="98">
        <f>IF(U208=0,,U207/U208*1000)</f>
        <v>0</v>
      </c>
      <c r="V209" s="98"/>
      <c r="W209" s="98">
        <f>[3]ЦЕНЫ!J297</f>
        <v>17163.643333333333</v>
      </c>
      <c r="X209" s="98">
        <f t="shared" ref="X209:AD209" si="591">IF(X208=0,,X207/X208*1000)</f>
        <v>0</v>
      </c>
      <c r="Y209" s="98">
        <f t="shared" si="591"/>
        <v>0</v>
      </c>
      <c r="Z209" s="98">
        <f t="shared" si="591"/>
        <v>0</v>
      </c>
      <c r="AA209" s="98">
        <f t="shared" si="591"/>
        <v>0</v>
      </c>
      <c r="AB209" s="98">
        <f t="shared" si="591"/>
        <v>0</v>
      </c>
      <c r="AC209" s="98">
        <f t="shared" si="591"/>
        <v>0</v>
      </c>
      <c r="AD209" s="98">
        <f t="shared" si="591"/>
        <v>0</v>
      </c>
      <c r="AE209" s="98"/>
      <c r="AF209" s="98">
        <f>[3]ЦЕНЫ!K297</f>
        <v>17163.643333333333</v>
      </c>
      <c r="AG209" s="98">
        <f>IF(AG208=0,,AG207/AG208*1000)</f>
        <v>0</v>
      </c>
      <c r="AH209" s="98"/>
      <c r="AI209" s="98">
        <f>[3]ЦЕНЫ!L297</f>
        <v>17163.643333333333</v>
      </c>
      <c r="AJ209" s="98">
        <f>IF(AJ208=0,,AJ207/AJ208*1000)</f>
        <v>0</v>
      </c>
      <c r="AK209" s="98"/>
      <c r="AL209" s="98">
        <f>[3]ЦЕНЫ!M297</f>
        <v>17163.643333333333</v>
      </c>
      <c r="AM209" s="98">
        <f t="shared" ref="AM209:AS209" si="592">IF(AM208=0,,AM207/AM208*1000)</f>
        <v>0</v>
      </c>
      <c r="AN209" s="98">
        <f t="shared" si="592"/>
        <v>0</v>
      </c>
      <c r="AO209" s="98">
        <f t="shared" si="592"/>
        <v>0</v>
      </c>
      <c r="AP209" s="98">
        <f t="shared" si="592"/>
        <v>0</v>
      </c>
      <c r="AQ209" s="98">
        <f t="shared" si="592"/>
        <v>0</v>
      </c>
      <c r="AR209" s="98">
        <f t="shared" si="592"/>
        <v>0</v>
      </c>
      <c r="AS209" s="98">
        <f t="shared" si="592"/>
        <v>0</v>
      </c>
      <c r="AT209" s="98"/>
      <c r="AU209" s="98">
        <f>[3]ЦЕНЫ!N297</f>
        <v>17163.643333333333</v>
      </c>
      <c r="AV209" s="98">
        <f>IF(AV208=0,,AV207/AV208*1000)</f>
        <v>0</v>
      </c>
      <c r="AW209" s="98"/>
      <c r="AX209" s="98">
        <f>[3]ЦЕНЫ!O297</f>
        <v>17163.643333333333</v>
      </c>
      <c r="AY209" s="98">
        <f>IF(AY208=0,,AY207/AY208*1000)</f>
        <v>0</v>
      </c>
      <c r="AZ209" s="98"/>
      <c r="BA209" s="98">
        <f>[3]ЦЕНЫ!P297</f>
        <v>17163.643333333333</v>
      </c>
      <c r="BB209" s="98">
        <f t="shared" ref="BB209:BK209" si="593">IF(BB208=0,,BB207/BB208*1000)</f>
        <v>0</v>
      </c>
      <c r="BC209" s="98">
        <f t="shared" si="593"/>
        <v>0</v>
      </c>
      <c r="BD209" s="98">
        <f t="shared" si="593"/>
        <v>0</v>
      </c>
      <c r="BE209" s="98">
        <f t="shared" si="593"/>
        <v>0</v>
      </c>
      <c r="BF209" s="98">
        <f t="shared" si="593"/>
        <v>0</v>
      </c>
      <c r="BG209" s="98">
        <f t="shared" si="593"/>
        <v>0</v>
      </c>
      <c r="BH209" s="98">
        <f t="shared" si="593"/>
        <v>0</v>
      </c>
      <c r="BI209" s="98">
        <f t="shared" si="593"/>
        <v>0</v>
      </c>
      <c r="BJ209" s="98">
        <f t="shared" si="593"/>
        <v>0</v>
      </c>
      <c r="BK209" s="98">
        <f t="shared" si="593"/>
        <v>0</v>
      </c>
      <c r="BL209" s="98"/>
      <c r="BM209" s="98"/>
      <c r="BN209" s="98">
        <f>IF(BN208=0,,BN207/BN208*1000)</f>
        <v>0</v>
      </c>
      <c r="BO209" s="57">
        <f t="shared" si="561"/>
        <v>0</v>
      </c>
      <c r="BP209" s="27">
        <f t="shared" si="578"/>
        <v>0</v>
      </c>
    </row>
    <row r="210" spans="1:69" ht="12.75" hidden="1" customHeight="1" outlineLevel="4" x14ac:dyDescent="0.2">
      <c r="A210" s="87"/>
      <c r="B210" s="88" t="s">
        <v>162</v>
      </c>
      <c r="C210" s="89" t="s">
        <v>44</v>
      </c>
      <c r="D210" s="27"/>
      <c r="E210" s="27">
        <f>E211*E212/1000</f>
        <v>0</v>
      </c>
      <c r="F210" s="27">
        <f>D210+E210</f>
        <v>0</v>
      </c>
      <c r="G210" s="27"/>
      <c r="H210" s="27">
        <f>H211*H212/1000</f>
        <v>0</v>
      </c>
      <c r="I210" s="27">
        <f>G210+H210</f>
        <v>0</v>
      </c>
      <c r="J210" s="27"/>
      <c r="K210" s="27">
        <f>K211*K212/1000</f>
        <v>0</v>
      </c>
      <c r="L210" s="27">
        <f>J210+K210</f>
        <v>0</v>
      </c>
      <c r="M210" s="27">
        <f>D210+G210+J210</f>
        <v>0</v>
      </c>
      <c r="N210" s="27">
        <f>E210+H210+K210</f>
        <v>0</v>
      </c>
      <c r="O210" s="27">
        <f>F210+I210+L210</f>
        <v>0</v>
      </c>
      <c r="P210" s="27"/>
      <c r="Q210" s="27">
        <f>Q211*Q212/1000</f>
        <v>0</v>
      </c>
      <c r="R210" s="27">
        <f>P210+Q210</f>
        <v>0</v>
      </c>
      <c r="S210" s="27"/>
      <c r="T210" s="27">
        <f>T211*T212/1000</f>
        <v>0</v>
      </c>
      <c r="U210" s="27">
        <f>S210+T210</f>
        <v>0</v>
      </c>
      <c r="V210" s="27"/>
      <c r="W210" s="27">
        <f>W211*W212/1000</f>
        <v>0</v>
      </c>
      <c r="X210" s="27">
        <f>V210+W210</f>
        <v>0</v>
      </c>
      <c r="Y210" s="27">
        <f>P210+S210+V210</f>
        <v>0</v>
      </c>
      <c r="Z210" s="27">
        <f>Q210+T210+W210</f>
        <v>0</v>
      </c>
      <c r="AA210" s="27">
        <f>R210+U210+X210</f>
        <v>0</v>
      </c>
      <c r="AB210" s="27">
        <f>M210+Y210</f>
        <v>0</v>
      </c>
      <c r="AC210" s="27">
        <f>N210+Z210</f>
        <v>0</v>
      </c>
      <c r="AD210" s="27">
        <f>O210+AA210</f>
        <v>0</v>
      </c>
      <c r="AE210" s="27"/>
      <c r="AF210" s="27">
        <f>AF211*AF212/1000</f>
        <v>0</v>
      </c>
      <c r="AG210" s="27">
        <f>AE210+AF210</f>
        <v>0</v>
      </c>
      <c r="AH210" s="27"/>
      <c r="AI210" s="27">
        <f>AI211*AI212/1000</f>
        <v>0</v>
      </c>
      <c r="AJ210" s="27">
        <f>AH210+AI210</f>
        <v>0</v>
      </c>
      <c r="AK210" s="27"/>
      <c r="AL210" s="27">
        <f>AL211*AL212/1000</f>
        <v>0</v>
      </c>
      <c r="AM210" s="27">
        <f>AK210+AL210</f>
        <v>0</v>
      </c>
      <c r="AN210" s="27">
        <f>AE210+AH210+AK210</f>
        <v>0</v>
      </c>
      <c r="AO210" s="27">
        <f>AF210+AI210+AL210</f>
        <v>0</v>
      </c>
      <c r="AP210" s="27">
        <f>AG210+AJ210+AM210</f>
        <v>0</v>
      </c>
      <c r="AQ210" s="27">
        <f>AB210+AN210</f>
        <v>0</v>
      </c>
      <c r="AR210" s="27">
        <f>AC210+AO210</f>
        <v>0</v>
      </c>
      <c r="AS210" s="27">
        <f>AD210+AP210</f>
        <v>0</v>
      </c>
      <c r="AT210" s="27"/>
      <c r="AU210" s="27">
        <f>AU211*AU212/1000</f>
        <v>0</v>
      </c>
      <c r="AV210" s="27">
        <f>AT210+AU210</f>
        <v>0</v>
      </c>
      <c r="AW210" s="27"/>
      <c r="AX210" s="27">
        <f>AX211*AX212/1000</f>
        <v>0</v>
      </c>
      <c r="AY210" s="27">
        <f>AW210+AX210</f>
        <v>0</v>
      </c>
      <c r="AZ210" s="27"/>
      <c r="BA210" s="27">
        <f>BA211*BA212/1000</f>
        <v>0</v>
      </c>
      <c r="BB210" s="27">
        <f>AZ210+BA210</f>
        <v>0</v>
      </c>
      <c r="BC210" s="27">
        <f>AT210+AW210+AZ210</f>
        <v>0</v>
      </c>
      <c r="BD210" s="27">
        <f>AU210+AX210+BA210</f>
        <v>0</v>
      </c>
      <c r="BE210" s="27">
        <f>AV210+AY210+BB210</f>
        <v>0</v>
      </c>
      <c r="BF210" s="27">
        <f>AN210+BC210</f>
        <v>0</v>
      </c>
      <c r="BG210" s="27">
        <f>AO210+BD210</f>
        <v>0</v>
      </c>
      <c r="BH210" s="27">
        <f>AP210+BE210</f>
        <v>0</v>
      </c>
      <c r="BI210" s="27">
        <f t="shared" ref="BI210:BK211" si="594">AQ210+BC210</f>
        <v>0</v>
      </c>
      <c r="BJ210" s="27">
        <f t="shared" si="594"/>
        <v>0</v>
      </c>
      <c r="BK210" s="27">
        <f t="shared" si="594"/>
        <v>0</v>
      </c>
      <c r="BL210" s="27"/>
      <c r="BM210" s="27"/>
      <c r="BN210" s="27">
        <f>BL210+BM210</f>
        <v>0</v>
      </c>
      <c r="BO210" s="57">
        <f t="shared" si="561"/>
        <v>0</v>
      </c>
      <c r="BP210" s="27">
        <f t="shared" si="578"/>
        <v>0</v>
      </c>
      <c r="BQ210" s="90"/>
    </row>
    <row r="211" spans="1:69" s="97" customFormat="1" ht="12.75" hidden="1" customHeight="1" outlineLevel="5" x14ac:dyDescent="0.2">
      <c r="A211" s="91"/>
      <c r="B211" s="92" t="s">
        <v>51</v>
      </c>
      <c r="C211" s="93" t="s">
        <v>83</v>
      </c>
      <c r="D211" s="94"/>
      <c r="E211" s="94"/>
      <c r="F211" s="94">
        <f>D211+E211</f>
        <v>0</v>
      </c>
      <c r="G211" s="94"/>
      <c r="H211" s="94"/>
      <c r="I211" s="94">
        <f>G211+H211</f>
        <v>0</v>
      </c>
      <c r="J211" s="94"/>
      <c r="K211" s="94"/>
      <c r="L211" s="94">
        <f>J211+K211</f>
        <v>0</v>
      </c>
      <c r="M211" s="94"/>
      <c r="N211" s="95">
        <f>E211+H211+K211</f>
        <v>0</v>
      </c>
      <c r="O211" s="95">
        <f>F211+I211+L211</f>
        <v>0</v>
      </c>
      <c r="P211" s="94"/>
      <c r="Q211" s="94"/>
      <c r="R211" s="94">
        <f>P211+Q211</f>
        <v>0</v>
      </c>
      <c r="S211" s="94"/>
      <c r="T211" s="94"/>
      <c r="U211" s="94">
        <f>S211+T211</f>
        <v>0</v>
      </c>
      <c r="V211" s="94"/>
      <c r="W211" s="94"/>
      <c r="X211" s="94">
        <f>V211+W211</f>
        <v>0</v>
      </c>
      <c r="Y211" s="94"/>
      <c r="Z211" s="95">
        <f>Q211+T211+W211</f>
        <v>0</v>
      </c>
      <c r="AA211" s="95">
        <f>R211+U211+X211</f>
        <v>0</v>
      </c>
      <c r="AB211" s="94"/>
      <c r="AC211" s="95">
        <f>N211+Z211</f>
        <v>0</v>
      </c>
      <c r="AD211" s="95">
        <f>O211+AA211</f>
        <v>0</v>
      </c>
      <c r="AE211" s="94"/>
      <c r="AF211" s="94"/>
      <c r="AG211" s="94">
        <f>AE211+AF211</f>
        <v>0</v>
      </c>
      <c r="AH211" s="94"/>
      <c r="AI211" s="94"/>
      <c r="AJ211" s="94">
        <f>AH211+AI211</f>
        <v>0</v>
      </c>
      <c r="AK211" s="94"/>
      <c r="AL211" s="94"/>
      <c r="AM211" s="94">
        <f>AK211+AL211</f>
        <v>0</v>
      </c>
      <c r="AN211" s="94"/>
      <c r="AO211" s="95">
        <f>AF211+AI211+AL211</f>
        <v>0</v>
      </c>
      <c r="AP211" s="95">
        <f>AG211+AJ211+AM211</f>
        <v>0</v>
      </c>
      <c r="AQ211" s="94"/>
      <c r="AR211" s="95">
        <f>AC211+AO211</f>
        <v>0</v>
      </c>
      <c r="AS211" s="95">
        <f>AD211+AP211</f>
        <v>0</v>
      </c>
      <c r="AT211" s="94"/>
      <c r="AU211" s="94"/>
      <c r="AV211" s="94">
        <f>AT211+AU211</f>
        <v>0</v>
      </c>
      <c r="AW211" s="94"/>
      <c r="AX211" s="94"/>
      <c r="AY211" s="94">
        <f>AW211+AX211</f>
        <v>0</v>
      </c>
      <c r="AZ211" s="94"/>
      <c r="BA211" s="94"/>
      <c r="BB211" s="94">
        <f>AZ211+BA211</f>
        <v>0</v>
      </c>
      <c r="BC211" s="94"/>
      <c r="BD211" s="95">
        <f>AU211+AX211+BA211</f>
        <v>0</v>
      </c>
      <c r="BE211" s="95">
        <f>AV211+AY211+BB211</f>
        <v>0</v>
      </c>
      <c r="BF211" s="94"/>
      <c r="BG211" s="95">
        <f>AO211+BD211</f>
        <v>0</v>
      </c>
      <c r="BH211" s="95">
        <f>AP211+BE211</f>
        <v>0</v>
      </c>
      <c r="BI211" s="96">
        <f t="shared" si="594"/>
        <v>0</v>
      </c>
      <c r="BJ211" s="95">
        <f t="shared" si="594"/>
        <v>0</v>
      </c>
      <c r="BK211" s="95">
        <f t="shared" si="594"/>
        <v>0</v>
      </c>
      <c r="BL211" s="94"/>
      <c r="BM211" s="94"/>
      <c r="BN211" s="94">
        <f>BL211+BM211</f>
        <v>0</v>
      </c>
      <c r="BO211" s="57">
        <f t="shared" si="561"/>
        <v>0</v>
      </c>
      <c r="BP211" s="27">
        <f t="shared" si="578"/>
        <v>0</v>
      </c>
    </row>
    <row r="212" spans="1:69" s="29" customFormat="1" ht="12.75" hidden="1" outlineLevel="5" x14ac:dyDescent="0.2">
      <c r="A212" s="87"/>
      <c r="B212" s="92" t="s">
        <v>53</v>
      </c>
      <c r="C212" s="93" t="s">
        <v>84</v>
      </c>
      <c r="D212" s="98"/>
      <c r="E212" s="98">
        <f>[3]ЦЕНЫ!E300</f>
        <v>11665.58</v>
      </c>
      <c r="F212" s="98">
        <f>IF(F211=0,,F210/F211*1000)</f>
        <v>0</v>
      </c>
      <c r="G212" s="98"/>
      <c r="H212" s="98">
        <f>[3]ЦЕНЫ!F300</f>
        <v>11665.58</v>
      </c>
      <c r="I212" s="98">
        <f>IF(I211=0,,I210/I211*1000)</f>
        <v>0</v>
      </c>
      <c r="J212" s="98"/>
      <c r="K212" s="98">
        <f>[3]ЦЕНЫ!G300</f>
        <v>11665.58</v>
      </c>
      <c r="L212" s="98">
        <f>IF(L211=0,,L210/L211*1000)</f>
        <v>0</v>
      </c>
      <c r="M212" s="98">
        <f>IF(M211=0,,M210/M211*1000)</f>
        <v>0</v>
      </c>
      <c r="N212" s="98">
        <f>IF(N211=0,,N210/N211*1000)</f>
        <v>0</v>
      </c>
      <c r="O212" s="98">
        <f>IF(O211=0,,O210/O211*1000)</f>
        <v>0</v>
      </c>
      <c r="P212" s="98"/>
      <c r="Q212" s="98">
        <f>[3]ЦЕНЫ!H300</f>
        <v>11665.58</v>
      </c>
      <c r="R212" s="98">
        <f>IF(R211=0,,R210/R211*1000)</f>
        <v>0</v>
      </c>
      <c r="S212" s="98"/>
      <c r="T212" s="98">
        <f>[3]ЦЕНЫ!I300</f>
        <v>11665.58</v>
      </c>
      <c r="U212" s="98">
        <f>IF(U211=0,,U210/U211*1000)</f>
        <v>0</v>
      </c>
      <c r="V212" s="98"/>
      <c r="W212" s="98">
        <f>[3]ЦЕНЫ!J300</f>
        <v>11665.58</v>
      </c>
      <c r="X212" s="98">
        <f t="shared" ref="X212:AD212" si="595">IF(X211=0,,X210/X211*1000)</f>
        <v>0</v>
      </c>
      <c r="Y212" s="98">
        <f t="shared" si="595"/>
        <v>0</v>
      </c>
      <c r="Z212" s="98">
        <f t="shared" si="595"/>
        <v>0</v>
      </c>
      <c r="AA212" s="98">
        <f t="shared" si="595"/>
        <v>0</v>
      </c>
      <c r="AB212" s="98">
        <f t="shared" si="595"/>
        <v>0</v>
      </c>
      <c r="AC212" s="98">
        <f t="shared" si="595"/>
        <v>0</v>
      </c>
      <c r="AD212" s="98">
        <f t="shared" si="595"/>
        <v>0</v>
      </c>
      <c r="AE212" s="98"/>
      <c r="AF212" s="98">
        <f>[3]ЦЕНЫ!K300</f>
        <v>11665.58</v>
      </c>
      <c r="AG212" s="98">
        <f>IF(AG211=0,,AG210/AG211*1000)</f>
        <v>0</v>
      </c>
      <c r="AH212" s="98"/>
      <c r="AI212" s="98">
        <f>[3]ЦЕНЫ!L300</f>
        <v>11665.58</v>
      </c>
      <c r="AJ212" s="98">
        <f>IF(AJ211=0,,AJ210/AJ211*1000)</f>
        <v>0</v>
      </c>
      <c r="AK212" s="98"/>
      <c r="AL212" s="98">
        <f>[3]ЦЕНЫ!M300</f>
        <v>11665.58</v>
      </c>
      <c r="AM212" s="98">
        <f t="shared" ref="AM212:AS212" si="596">IF(AM211=0,,AM210/AM211*1000)</f>
        <v>0</v>
      </c>
      <c r="AN212" s="98">
        <f t="shared" si="596"/>
        <v>0</v>
      </c>
      <c r="AO212" s="98">
        <f t="shared" si="596"/>
        <v>0</v>
      </c>
      <c r="AP212" s="98">
        <f t="shared" si="596"/>
        <v>0</v>
      </c>
      <c r="AQ212" s="98">
        <f t="shared" si="596"/>
        <v>0</v>
      </c>
      <c r="AR212" s="98">
        <f t="shared" si="596"/>
        <v>0</v>
      </c>
      <c r="AS212" s="98">
        <f t="shared" si="596"/>
        <v>0</v>
      </c>
      <c r="AT212" s="98"/>
      <c r="AU212" s="98">
        <f>[3]ЦЕНЫ!N300</f>
        <v>11665.58</v>
      </c>
      <c r="AV212" s="98">
        <f>IF(AV211=0,,AV210/AV211*1000)</f>
        <v>0</v>
      </c>
      <c r="AW212" s="98"/>
      <c r="AX212" s="98">
        <f>[3]ЦЕНЫ!O300</f>
        <v>11665.58</v>
      </c>
      <c r="AY212" s="98">
        <f>IF(AY211=0,,AY210/AY211*1000)</f>
        <v>0</v>
      </c>
      <c r="AZ212" s="98"/>
      <c r="BA212" s="98">
        <f>[3]ЦЕНЫ!P300</f>
        <v>11665.58</v>
      </c>
      <c r="BB212" s="98">
        <f t="shared" ref="BB212:BK212" si="597">IF(BB211=0,,BB210/BB211*1000)</f>
        <v>0</v>
      </c>
      <c r="BC212" s="98">
        <f t="shared" si="597"/>
        <v>0</v>
      </c>
      <c r="BD212" s="98">
        <f t="shared" si="597"/>
        <v>0</v>
      </c>
      <c r="BE212" s="98">
        <f t="shared" si="597"/>
        <v>0</v>
      </c>
      <c r="BF212" s="98">
        <f t="shared" si="597"/>
        <v>0</v>
      </c>
      <c r="BG212" s="98">
        <f t="shared" si="597"/>
        <v>0</v>
      </c>
      <c r="BH212" s="98">
        <f t="shared" si="597"/>
        <v>0</v>
      </c>
      <c r="BI212" s="98">
        <f t="shared" si="597"/>
        <v>0</v>
      </c>
      <c r="BJ212" s="98">
        <f t="shared" si="597"/>
        <v>0</v>
      </c>
      <c r="BK212" s="98">
        <f t="shared" si="597"/>
        <v>0</v>
      </c>
      <c r="BL212" s="98"/>
      <c r="BM212" s="98"/>
      <c r="BN212" s="98">
        <f>IF(BN211=0,,BN210/BN211*1000)</f>
        <v>0</v>
      </c>
      <c r="BO212" s="57">
        <f t="shared" si="561"/>
        <v>0</v>
      </c>
      <c r="BP212" s="27">
        <f t="shared" si="578"/>
        <v>0</v>
      </c>
    </row>
    <row r="213" spans="1:69" ht="12.75" hidden="1" customHeight="1" outlineLevel="4" x14ac:dyDescent="0.2">
      <c r="A213" s="87"/>
      <c r="B213" s="88" t="s">
        <v>163</v>
      </c>
      <c r="C213" s="89" t="s">
        <v>44</v>
      </c>
      <c r="D213" s="27"/>
      <c r="E213" s="27">
        <f>E214*E215/1000</f>
        <v>0</v>
      </c>
      <c r="F213" s="27">
        <f>D213+E213</f>
        <v>0</v>
      </c>
      <c r="G213" s="27"/>
      <c r="H213" s="27">
        <f>H214*H215/1000</f>
        <v>0</v>
      </c>
      <c r="I213" s="27">
        <f>G213+H213</f>
        <v>0</v>
      </c>
      <c r="J213" s="27"/>
      <c r="K213" s="27">
        <f>K214*K215/1000</f>
        <v>0</v>
      </c>
      <c r="L213" s="27">
        <f>J213+K213</f>
        <v>0</v>
      </c>
      <c r="M213" s="27">
        <f>D213+G213+J213</f>
        <v>0</v>
      </c>
      <c r="N213" s="27">
        <f>E213+H213+K213</f>
        <v>0</v>
      </c>
      <c r="O213" s="27">
        <f>F213+I213+L213</f>
        <v>0</v>
      </c>
      <c r="P213" s="27"/>
      <c r="Q213" s="27">
        <f>Q214*Q215/1000</f>
        <v>10.896610000000001</v>
      </c>
      <c r="R213" s="27">
        <f>P213+Q213</f>
        <v>10.896610000000001</v>
      </c>
      <c r="S213" s="27"/>
      <c r="T213" s="27">
        <f>T214*T215/1000</f>
        <v>0</v>
      </c>
      <c r="U213" s="27">
        <f>S213+T213</f>
        <v>0</v>
      </c>
      <c r="V213" s="27"/>
      <c r="W213" s="27">
        <f>W214*W215/1000</f>
        <v>0</v>
      </c>
      <c r="X213" s="27">
        <f>V213+W213</f>
        <v>0</v>
      </c>
      <c r="Y213" s="27">
        <f>P213+S213+V213</f>
        <v>0</v>
      </c>
      <c r="Z213" s="27">
        <f>Q213+T213+W213</f>
        <v>10.896610000000001</v>
      </c>
      <c r="AA213" s="27">
        <f>R213+U213+X213</f>
        <v>10.896610000000001</v>
      </c>
      <c r="AB213" s="27">
        <f>M213+Y213</f>
        <v>0</v>
      </c>
      <c r="AC213" s="27">
        <f>N213+Z213</f>
        <v>10.896610000000001</v>
      </c>
      <c r="AD213" s="27">
        <f>O213+AA213</f>
        <v>10.896610000000001</v>
      </c>
      <c r="AE213" s="27"/>
      <c r="AF213" s="27">
        <f>AF214*AF215/1000</f>
        <v>0</v>
      </c>
      <c r="AG213" s="27">
        <f>AE213+AF213</f>
        <v>0</v>
      </c>
      <c r="AH213" s="27"/>
      <c r="AI213" s="27">
        <f>AI214*AI215/1000</f>
        <v>0</v>
      </c>
      <c r="AJ213" s="27">
        <f>AH213+AI213</f>
        <v>0</v>
      </c>
      <c r="AK213" s="27"/>
      <c r="AL213" s="27">
        <f>AL214*AL215/1000</f>
        <v>0</v>
      </c>
      <c r="AM213" s="27">
        <f>AK213+AL213</f>
        <v>0</v>
      </c>
      <c r="AN213" s="27">
        <f>AE213+AH213+AK213</f>
        <v>0</v>
      </c>
      <c r="AO213" s="27">
        <f>AF213+AI213+AL213</f>
        <v>0</v>
      </c>
      <c r="AP213" s="27">
        <f>AG213+AJ213+AM213</f>
        <v>0</v>
      </c>
      <c r="AQ213" s="27">
        <f>AB213+AN213</f>
        <v>0</v>
      </c>
      <c r="AR213" s="27">
        <f>AC213+AO213</f>
        <v>10.896610000000001</v>
      </c>
      <c r="AS213" s="27">
        <f>AD213+AP213</f>
        <v>10.896610000000001</v>
      </c>
      <c r="AT213" s="27"/>
      <c r="AU213" s="27">
        <f>AU214*AU215/1000</f>
        <v>0</v>
      </c>
      <c r="AV213" s="27">
        <f>AT213+AU213</f>
        <v>0</v>
      </c>
      <c r="AW213" s="27"/>
      <c r="AX213" s="27">
        <f>AX214*AX215/1000</f>
        <v>0</v>
      </c>
      <c r="AY213" s="27">
        <f>AW213+AX213</f>
        <v>0</v>
      </c>
      <c r="AZ213" s="27"/>
      <c r="BA213" s="27">
        <f>BA214*BA215/1000</f>
        <v>0</v>
      </c>
      <c r="BB213" s="27">
        <f>AZ213+BA213</f>
        <v>0</v>
      </c>
      <c r="BC213" s="27">
        <f>AT213+AW213+AZ213</f>
        <v>0</v>
      </c>
      <c r="BD213" s="27">
        <f>AU213+AX213+BA213</f>
        <v>0</v>
      </c>
      <c r="BE213" s="27">
        <f>AV213+AY213+BB213</f>
        <v>0</v>
      </c>
      <c r="BF213" s="27">
        <f>AN213+BC213</f>
        <v>0</v>
      </c>
      <c r="BG213" s="27">
        <f>AO213+BD213</f>
        <v>0</v>
      </c>
      <c r="BH213" s="27">
        <f>AP213+BE213</f>
        <v>0</v>
      </c>
      <c r="BI213" s="27">
        <f t="shared" ref="BI213:BK214" si="598">AQ213+BC213</f>
        <v>0</v>
      </c>
      <c r="BJ213" s="27">
        <f t="shared" si="598"/>
        <v>10.896610000000001</v>
      </c>
      <c r="BK213" s="27">
        <f t="shared" si="598"/>
        <v>10.896610000000001</v>
      </c>
      <c r="BL213" s="27"/>
      <c r="BM213" s="27"/>
      <c r="BN213" s="27">
        <f>BL213+BM213</f>
        <v>0</v>
      </c>
      <c r="BO213" s="57">
        <f t="shared" si="561"/>
        <v>0</v>
      </c>
      <c r="BP213" s="27">
        <f t="shared" si="578"/>
        <v>0</v>
      </c>
      <c r="BQ213" s="90"/>
    </row>
    <row r="214" spans="1:69" s="97" customFormat="1" ht="12.75" hidden="1" customHeight="1" outlineLevel="5" x14ac:dyDescent="0.2">
      <c r="A214" s="91"/>
      <c r="B214" s="92" t="s">
        <v>51</v>
      </c>
      <c r="C214" s="93" t="s">
        <v>83</v>
      </c>
      <c r="D214" s="94"/>
      <c r="E214" s="94"/>
      <c r="F214" s="94">
        <f>D214+E214</f>
        <v>0</v>
      </c>
      <c r="G214" s="94"/>
      <c r="H214" s="94"/>
      <c r="I214" s="94">
        <f>G214+H214</f>
        <v>0</v>
      </c>
      <c r="J214" s="94"/>
      <c r="K214" s="94"/>
      <c r="L214" s="94">
        <f>J214+K214</f>
        <v>0</v>
      </c>
      <c r="M214" s="94"/>
      <c r="N214" s="95">
        <f>E214+H214+K214</f>
        <v>0</v>
      </c>
      <c r="O214" s="95">
        <f>F214+I214+L214</f>
        <v>0</v>
      </c>
      <c r="P214" s="94"/>
      <c r="Q214" s="94">
        <v>1</v>
      </c>
      <c r="R214" s="94">
        <f>P214+Q214</f>
        <v>1</v>
      </c>
      <c r="S214" s="94"/>
      <c r="T214" s="94"/>
      <c r="U214" s="94">
        <f>S214+T214</f>
        <v>0</v>
      </c>
      <c r="V214" s="94"/>
      <c r="W214" s="94"/>
      <c r="X214" s="94">
        <f>V214+W214</f>
        <v>0</v>
      </c>
      <c r="Y214" s="94"/>
      <c r="Z214" s="95">
        <f>Q214+T214+W214</f>
        <v>1</v>
      </c>
      <c r="AA214" s="95">
        <f>R214+U214+X214</f>
        <v>1</v>
      </c>
      <c r="AB214" s="94"/>
      <c r="AC214" s="95">
        <f>N214+Z214</f>
        <v>1</v>
      </c>
      <c r="AD214" s="95">
        <f>O214+AA214</f>
        <v>1</v>
      </c>
      <c r="AE214" s="94"/>
      <c r="AF214" s="94"/>
      <c r="AG214" s="94">
        <f>AE214+AF214</f>
        <v>0</v>
      </c>
      <c r="AH214" s="94"/>
      <c r="AI214" s="94"/>
      <c r="AJ214" s="94">
        <f>AH214+AI214</f>
        <v>0</v>
      </c>
      <c r="AK214" s="94"/>
      <c r="AL214" s="94"/>
      <c r="AM214" s="94">
        <f>AK214+AL214</f>
        <v>0</v>
      </c>
      <c r="AN214" s="94"/>
      <c r="AO214" s="95">
        <f>AF214+AI214+AL214</f>
        <v>0</v>
      </c>
      <c r="AP214" s="95">
        <f>AG214+AJ214+AM214</f>
        <v>0</v>
      </c>
      <c r="AQ214" s="94"/>
      <c r="AR214" s="95">
        <f>AC214+AO214</f>
        <v>1</v>
      </c>
      <c r="AS214" s="95">
        <f>AD214+AP214</f>
        <v>1</v>
      </c>
      <c r="AT214" s="94"/>
      <c r="AU214" s="94"/>
      <c r="AV214" s="94">
        <f>AT214+AU214</f>
        <v>0</v>
      </c>
      <c r="AW214" s="94"/>
      <c r="AX214" s="94"/>
      <c r="AY214" s="94">
        <f>AW214+AX214</f>
        <v>0</v>
      </c>
      <c r="AZ214" s="94"/>
      <c r="BA214" s="94"/>
      <c r="BB214" s="94">
        <f>AZ214+BA214</f>
        <v>0</v>
      </c>
      <c r="BC214" s="94"/>
      <c r="BD214" s="95">
        <f>AU214+AX214+BA214</f>
        <v>0</v>
      </c>
      <c r="BE214" s="95">
        <f>AV214+AY214+BB214</f>
        <v>0</v>
      </c>
      <c r="BF214" s="94"/>
      <c r="BG214" s="95">
        <f>AO214+BD214</f>
        <v>0</v>
      </c>
      <c r="BH214" s="95">
        <f>AP214+BE214</f>
        <v>0</v>
      </c>
      <c r="BI214" s="96">
        <f t="shared" si="598"/>
        <v>0</v>
      </c>
      <c r="BJ214" s="95">
        <f t="shared" si="598"/>
        <v>1</v>
      </c>
      <c r="BK214" s="95">
        <f t="shared" si="598"/>
        <v>1</v>
      </c>
      <c r="BL214" s="94"/>
      <c r="BM214" s="94"/>
      <c r="BN214" s="94">
        <f>BL214+BM214</f>
        <v>0</v>
      </c>
      <c r="BO214" s="57">
        <f t="shared" si="561"/>
        <v>0</v>
      </c>
      <c r="BP214" s="27">
        <f t="shared" si="578"/>
        <v>0</v>
      </c>
    </row>
    <row r="215" spans="1:69" s="29" customFormat="1" ht="12.75" hidden="1" outlineLevel="5" x14ac:dyDescent="0.2">
      <c r="A215" s="87"/>
      <c r="B215" s="92" t="s">
        <v>53</v>
      </c>
      <c r="C215" s="93" t="s">
        <v>84</v>
      </c>
      <c r="D215" s="98"/>
      <c r="E215" s="98">
        <f>[3]ЦЕНЫ!E302</f>
        <v>10896.61</v>
      </c>
      <c r="F215" s="98">
        <f>IF(F214=0,,F213/F214*1000)</f>
        <v>0</v>
      </c>
      <c r="G215" s="98"/>
      <c r="H215" s="98">
        <f>[3]ЦЕНЫ!F302</f>
        <v>10896.61</v>
      </c>
      <c r="I215" s="98">
        <f>IF(I214=0,,I213/I214*1000)</f>
        <v>0</v>
      </c>
      <c r="J215" s="98"/>
      <c r="K215" s="98">
        <f>[3]ЦЕНЫ!G302</f>
        <v>10896.61</v>
      </c>
      <c r="L215" s="98">
        <f>IF(L214=0,,L213/L214*1000)</f>
        <v>0</v>
      </c>
      <c r="M215" s="98">
        <f>IF(M214=0,,M213/M214*1000)</f>
        <v>0</v>
      </c>
      <c r="N215" s="98">
        <f>IF(N214=0,,N213/N214*1000)</f>
        <v>0</v>
      </c>
      <c r="O215" s="98">
        <f>IF(O214=0,,O213/O214*1000)</f>
        <v>0</v>
      </c>
      <c r="P215" s="98"/>
      <c r="Q215" s="98">
        <f>[3]ЦЕНЫ!H302</f>
        <v>10896.61</v>
      </c>
      <c r="R215" s="98">
        <f>IF(R214=0,,R213/R214*1000)</f>
        <v>10896.61</v>
      </c>
      <c r="S215" s="98"/>
      <c r="T215" s="98">
        <f>[3]ЦЕНЫ!I302</f>
        <v>10896.61</v>
      </c>
      <c r="U215" s="98">
        <f>IF(U214=0,,U213/U214*1000)</f>
        <v>0</v>
      </c>
      <c r="V215" s="98"/>
      <c r="W215" s="98">
        <f>[3]ЦЕНЫ!J302</f>
        <v>10896.61</v>
      </c>
      <c r="X215" s="98">
        <f t="shared" ref="X215:AD215" si="599">IF(X214=0,,X213/X214*1000)</f>
        <v>0</v>
      </c>
      <c r="Y215" s="98">
        <f t="shared" si="599"/>
        <v>0</v>
      </c>
      <c r="Z215" s="98">
        <f t="shared" si="599"/>
        <v>10896.61</v>
      </c>
      <c r="AA215" s="98">
        <f t="shared" si="599"/>
        <v>10896.61</v>
      </c>
      <c r="AB215" s="98">
        <f t="shared" si="599"/>
        <v>0</v>
      </c>
      <c r="AC215" s="98">
        <f t="shared" si="599"/>
        <v>10896.61</v>
      </c>
      <c r="AD215" s="98">
        <f t="shared" si="599"/>
        <v>10896.61</v>
      </c>
      <c r="AE215" s="98"/>
      <c r="AF215" s="98">
        <f>[3]ЦЕНЫ!K302</f>
        <v>10896.61</v>
      </c>
      <c r="AG215" s="98">
        <f>IF(AG214=0,,AG213/AG214*1000)</f>
        <v>0</v>
      </c>
      <c r="AH215" s="98"/>
      <c r="AI215" s="98">
        <f>[3]ЦЕНЫ!L302</f>
        <v>10896.61</v>
      </c>
      <c r="AJ215" s="98">
        <f>IF(AJ214=0,,AJ213/AJ214*1000)</f>
        <v>0</v>
      </c>
      <c r="AK215" s="98"/>
      <c r="AL215" s="98">
        <f>[3]ЦЕНЫ!M302</f>
        <v>10896.61</v>
      </c>
      <c r="AM215" s="98">
        <f t="shared" ref="AM215:AS215" si="600">IF(AM214=0,,AM213/AM214*1000)</f>
        <v>0</v>
      </c>
      <c r="AN215" s="98">
        <f t="shared" si="600"/>
        <v>0</v>
      </c>
      <c r="AO215" s="98">
        <f t="shared" si="600"/>
        <v>0</v>
      </c>
      <c r="AP215" s="98">
        <f t="shared" si="600"/>
        <v>0</v>
      </c>
      <c r="AQ215" s="98">
        <f t="shared" si="600"/>
        <v>0</v>
      </c>
      <c r="AR215" s="98">
        <f t="shared" si="600"/>
        <v>10896.61</v>
      </c>
      <c r="AS215" s="98">
        <f t="shared" si="600"/>
        <v>10896.61</v>
      </c>
      <c r="AT215" s="98"/>
      <c r="AU215" s="98">
        <f>[3]ЦЕНЫ!N302</f>
        <v>10896.61</v>
      </c>
      <c r="AV215" s="98">
        <f>IF(AV214=0,,AV213/AV214*1000)</f>
        <v>0</v>
      </c>
      <c r="AW215" s="98"/>
      <c r="AX215" s="98">
        <f>[3]ЦЕНЫ!O302</f>
        <v>10896.61</v>
      </c>
      <c r="AY215" s="98">
        <f>IF(AY214=0,,AY213/AY214*1000)</f>
        <v>0</v>
      </c>
      <c r="AZ215" s="98"/>
      <c r="BA215" s="98">
        <f>[3]ЦЕНЫ!P302</f>
        <v>10896.61</v>
      </c>
      <c r="BB215" s="98">
        <f t="shared" ref="BB215:BK215" si="601">IF(BB214=0,,BB213/BB214*1000)</f>
        <v>0</v>
      </c>
      <c r="BC215" s="98">
        <f t="shared" si="601"/>
        <v>0</v>
      </c>
      <c r="BD215" s="98">
        <f t="shared" si="601"/>
        <v>0</v>
      </c>
      <c r="BE215" s="98">
        <f t="shared" si="601"/>
        <v>0</v>
      </c>
      <c r="BF215" s="98">
        <f t="shared" si="601"/>
        <v>0</v>
      </c>
      <c r="BG215" s="98">
        <f t="shared" si="601"/>
        <v>0</v>
      </c>
      <c r="BH215" s="98">
        <f t="shared" si="601"/>
        <v>0</v>
      </c>
      <c r="BI215" s="98">
        <f t="shared" si="601"/>
        <v>0</v>
      </c>
      <c r="BJ215" s="98">
        <f t="shared" si="601"/>
        <v>10896.61</v>
      </c>
      <c r="BK215" s="98">
        <f t="shared" si="601"/>
        <v>10896.61</v>
      </c>
      <c r="BL215" s="98"/>
      <c r="BM215" s="98"/>
      <c r="BN215" s="98">
        <f>IF(BN214=0,,BN213/BN214*1000)</f>
        <v>0</v>
      </c>
      <c r="BO215" s="57">
        <f t="shared" si="561"/>
        <v>0</v>
      </c>
      <c r="BP215" s="27">
        <f t="shared" si="578"/>
        <v>0</v>
      </c>
    </row>
    <row r="216" spans="1:69" ht="12.75" hidden="1" customHeight="1" outlineLevel="4" x14ac:dyDescent="0.2">
      <c r="A216" s="87"/>
      <c r="B216" s="88" t="s">
        <v>164</v>
      </c>
      <c r="C216" s="89" t="s">
        <v>44</v>
      </c>
      <c r="D216" s="27"/>
      <c r="E216" s="27">
        <f>E217*E218/1000</f>
        <v>0</v>
      </c>
      <c r="F216" s="27">
        <f>D216+E216</f>
        <v>0</v>
      </c>
      <c r="G216" s="27"/>
      <c r="H216" s="27">
        <f>H217*H218/1000</f>
        <v>0</v>
      </c>
      <c r="I216" s="27">
        <f>G216+H216</f>
        <v>0</v>
      </c>
      <c r="J216" s="27"/>
      <c r="K216" s="27">
        <f>K217*K218/1000</f>
        <v>0</v>
      </c>
      <c r="L216" s="27">
        <f>J216+K216</f>
        <v>0</v>
      </c>
      <c r="M216" s="27">
        <f>D216+G216+J216</f>
        <v>0</v>
      </c>
      <c r="N216" s="27">
        <f>E216+H216+K216</f>
        <v>0</v>
      </c>
      <c r="O216" s="27">
        <f>F216+I216+L216</f>
        <v>0</v>
      </c>
      <c r="P216" s="27"/>
      <c r="Q216" s="27">
        <f>Q217*Q218/1000</f>
        <v>0</v>
      </c>
      <c r="R216" s="27">
        <f>P216+Q216</f>
        <v>0</v>
      </c>
      <c r="S216" s="27"/>
      <c r="T216" s="27">
        <f>T217*T218/1000</f>
        <v>17.163</v>
      </c>
      <c r="U216" s="27">
        <f>S216+T216</f>
        <v>17.163</v>
      </c>
      <c r="V216" s="27"/>
      <c r="W216" s="27">
        <f>W217*W218/1000</f>
        <v>0</v>
      </c>
      <c r="X216" s="27">
        <f>V216+W216</f>
        <v>0</v>
      </c>
      <c r="Y216" s="27">
        <f>P216+S216+V216</f>
        <v>0</v>
      </c>
      <c r="Z216" s="27">
        <f>Q216+T216+W216</f>
        <v>17.163</v>
      </c>
      <c r="AA216" s="27">
        <f>R216+U216+X216</f>
        <v>17.163</v>
      </c>
      <c r="AB216" s="27">
        <f>M216+Y216</f>
        <v>0</v>
      </c>
      <c r="AC216" s="27">
        <f>N216+Z216</f>
        <v>17.163</v>
      </c>
      <c r="AD216" s="27">
        <f>O216+AA216</f>
        <v>17.163</v>
      </c>
      <c r="AE216" s="27"/>
      <c r="AF216" s="27">
        <f>AF217*AF218/1000</f>
        <v>0</v>
      </c>
      <c r="AG216" s="27">
        <f>AE216+AF216</f>
        <v>0</v>
      </c>
      <c r="AH216" s="27"/>
      <c r="AI216" s="27">
        <f>AI217*AI218/1000</f>
        <v>0</v>
      </c>
      <c r="AJ216" s="27">
        <f>AH216+AI216</f>
        <v>0</v>
      </c>
      <c r="AK216" s="27"/>
      <c r="AL216" s="27">
        <f>AL217*AL218/1000</f>
        <v>17.163</v>
      </c>
      <c r="AM216" s="27">
        <f>AK216+AL216</f>
        <v>17.163</v>
      </c>
      <c r="AN216" s="27">
        <f>AE216+AH216+AK216</f>
        <v>0</v>
      </c>
      <c r="AO216" s="27">
        <f>AF216+AI216+AL216</f>
        <v>17.163</v>
      </c>
      <c r="AP216" s="27">
        <f>AG216+AJ216+AM216</f>
        <v>17.163</v>
      </c>
      <c r="AQ216" s="27">
        <f>AB216+AN216</f>
        <v>0</v>
      </c>
      <c r="AR216" s="27">
        <f>AC216+AO216</f>
        <v>34.326000000000001</v>
      </c>
      <c r="AS216" s="27">
        <f>AD216+AP216</f>
        <v>34.326000000000001</v>
      </c>
      <c r="AT216" s="27"/>
      <c r="AU216" s="27">
        <f>AU217*AU218/1000</f>
        <v>0</v>
      </c>
      <c r="AV216" s="27">
        <f>AT216+AU216</f>
        <v>0</v>
      </c>
      <c r="AW216" s="27"/>
      <c r="AX216" s="27">
        <f>AX217*AX218/1000</f>
        <v>0</v>
      </c>
      <c r="AY216" s="27">
        <f>AW216+AX216</f>
        <v>0</v>
      </c>
      <c r="AZ216" s="27"/>
      <c r="BA216" s="27">
        <f>BA217*BA218/1000</f>
        <v>0</v>
      </c>
      <c r="BB216" s="27">
        <f>AZ216+BA216</f>
        <v>0</v>
      </c>
      <c r="BC216" s="27">
        <f>AT216+AW216+AZ216</f>
        <v>0</v>
      </c>
      <c r="BD216" s="27">
        <f>AU216+AX216+BA216</f>
        <v>0</v>
      </c>
      <c r="BE216" s="27">
        <f>AV216+AY216+BB216</f>
        <v>0</v>
      </c>
      <c r="BF216" s="27">
        <f>AN216+BC216</f>
        <v>0</v>
      </c>
      <c r="BG216" s="27">
        <f>AO216+BD216</f>
        <v>17.163</v>
      </c>
      <c r="BH216" s="27">
        <f>AP216+BE216</f>
        <v>17.163</v>
      </c>
      <c r="BI216" s="27">
        <f t="shared" ref="BI216:BK217" si="602">AQ216+BC216</f>
        <v>0</v>
      </c>
      <c r="BJ216" s="27">
        <f t="shared" si="602"/>
        <v>34.326000000000001</v>
      </c>
      <c r="BK216" s="27">
        <f t="shared" si="602"/>
        <v>34.326000000000001</v>
      </c>
      <c r="BL216" s="27"/>
      <c r="BM216" s="27"/>
      <c r="BN216" s="27">
        <f>BL216+BM216</f>
        <v>0</v>
      </c>
      <c r="BO216" s="57">
        <f t="shared" si="561"/>
        <v>0</v>
      </c>
      <c r="BP216" s="27">
        <f t="shared" si="578"/>
        <v>0</v>
      </c>
      <c r="BQ216" s="90"/>
    </row>
    <row r="217" spans="1:69" s="97" customFormat="1" ht="12.75" hidden="1" customHeight="1" outlineLevel="5" x14ac:dyDescent="0.2">
      <c r="A217" s="91"/>
      <c r="B217" s="92" t="s">
        <v>51</v>
      </c>
      <c r="C217" s="93" t="s">
        <v>83</v>
      </c>
      <c r="D217" s="94"/>
      <c r="E217" s="94"/>
      <c r="F217" s="94">
        <f>D217+E217</f>
        <v>0</v>
      </c>
      <c r="G217" s="94"/>
      <c r="H217" s="94"/>
      <c r="I217" s="94">
        <f>G217+H217</f>
        <v>0</v>
      </c>
      <c r="J217" s="94"/>
      <c r="K217" s="94"/>
      <c r="L217" s="94">
        <f>J217+K217</f>
        <v>0</v>
      </c>
      <c r="M217" s="94"/>
      <c r="N217" s="95">
        <f>E217+H217+K217</f>
        <v>0</v>
      </c>
      <c r="O217" s="95">
        <f>F217+I217+L217</f>
        <v>0</v>
      </c>
      <c r="P217" s="94"/>
      <c r="Q217" s="94"/>
      <c r="R217" s="94">
        <f>P217+Q217</f>
        <v>0</v>
      </c>
      <c r="S217" s="94"/>
      <c r="T217" s="94">
        <v>1</v>
      </c>
      <c r="U217" s="94">
        <f>S217+T217</f>
        <v>1</v>
      </c>
      <c r="V217" s="94"/>
      <c r="W217" s="94"/>
      <c r="X217" s="94">
        <f>V217+W217</f>
        <v>0</v>
      </c>
      <c r="Y217" s="94"/>
      <c r="Z217" s="95">
        <f>Q217+T217+W217</f>
        <v>1</v>
      </c>
      <c r="AA217" s="95">
        <f>R217+U217+X217</f>
        <v>1</v>
      </c>
      <c r="AB217" s="94"/>
      <c r="AC217" s="95">
        <f>N217+Z217</f>
        <v>1</v>
      </c>
      <c r="AD217" s="95">
        <f>O217+AA217</f>
        <v>1</v>
      </c>
      <c r="AE217" s="94"/>
      <c r="AF217" s="94"/>
      <c r="AG217" s="94">
        <f>AE217+AF217</f>
        <v>0</v>
      </c>
      <c r="AH217" s="94"/>
      <c r="AI217" s="94"/>
      <c r="AJ217" s="94">
        <f>AH217+AI217</f>
        <v>0</v>
      </c>
      <c r="AK217" s="94"/>
      <c r="AL217" s="94">
        <v>1</v>
      </c>
      <c r="AM217" s="94">
        <f>AK217+AL217</f>
        <v>1</v>
      </c>
      <c r="AN217" s="94"/>
      <c r="AO217" s="95">
        <f>AF217+AI217+AL217</f>
        <v>1</v>
      </c>
      <c r="AP217" s="95">
        <f>AG217+AJ217+AM217</f>
        <v>1</v>
      </c>
      <c r="AQ217" s="94"/>
      <c r="AR217" s="95">
        <f>AC217+AO217</f>
        <v>2</v>
      </c>
      <c r="AS217" s="95">
        <f>AD217+AP217</f>
        <v>2</v>
      </c>
      <c r="AT217" s="94"/>
      <c r="AU217" s="94"/>
      <c r="AV217" s="94">
        <f>AT217+AU217</f>
        <v>0</v>
      </c>
      <c r="AW217" s="94"/>
      <c r="AX217" s="94"/>
      <c r="AY217" s="94">
        <f>AW217+AX217</f>
        <v>0</v>
      </c>
      <c r="AZ217" s="94"/>
      <c r="BA217" s="94"/>
      <c r="BB217" s="94">
        <f>AZ217+BA217</f>
        <v>0</v>
      </c>
      <c r="BC217" s="94"/>
      <c r="BD217" s="95">
        <f>AU217+AX217+BA217</f>
        <v>0</v>
      </c>
      <c r="BE217" s="95">
        <f>AV217+AY217+BB217</f>
        <v>0</v>
      </c>
      <c r="BF217" s="94"/>
      <c r="BG217" s="95">
        <f>AO217+BD217</f>
        <v>1</v>
      </c>
      <c r="BH217" s="95">
        <f>AP217+BE217</f>
        <v>1</v>
      </c>
      <c r="BI217" s="96">
        <f t="shared" si="602"/>
        <v>0</v>
      </c>
      <c r="BJ217" s="95">
        <f t="shared" si="602"/>
        <v>2</v>
      </c>
      <c r="BK217" s="95">
        <f t="shared" si="602"/>
        <v>2</v>
      </c>
      <c r="BL217" s="94"/>
      <c r="BM217" s="94"/>
      <c r="BN217" s="94">
        <f>BL217+BM217</f>
        <v>0</v>
      </c>
      <c r="BO217" s="57">
        <f t="shared" si="561"/>
        <v>0</v>
      </c>
      <c r="BP217" s="27">
        <f t="shared" si="578"/>
        <v>0</v>
      </c>
    </row>
    <row r="218" spans="1:69" s="29" customFormat="1" ht="12.75" hidden="1" outlineLevel="5" x14ac:dyDescent="0.2">
      <c r="A218" s="87"/>
      <c r="B218" s="92" t="s">
        <v>53</v>
      </c>
      <c r="C218" s="93" t="s">
        <v>84</v>
      </c>
      <c r="D218" s="98"/>
      <c r="E218" s="98">
        <f>[3]ЦЕНЫ!E307</f>
        <v>17163</v>
      </c>
      <c r="F218" s="98">
        <f>IF(F217=0,,F216/F217*1000)</f>
        <v>0</v>
      </c>
      <c r="G218" s="98"/>
      <c r="H218" s="98">
        <f>[3]ЦЕНЫ!F307</f>
        <v>17163</v>
      </c>
      <c r="I218" s="98">
        <f>IF(I217=0,,I216/I217*1000)</f>
        <v>0</v>
      </c>
      <c r="J218" s="98"/>
      <c r="K218" s="98">
        <f>[3]ЦЕНЫ!G307</f>
        <v>17163</v>
      </c>
      <c r="L218" s="98">
        <f>IF(L217=0,,L216/L217*1000)</f>
        <v>0</v>
      </c>
      <c r="M218" s="98">
        <f>IF(M217=0,,M216/M217*1000)</f>
        <v>0</v>
      </c>
      <c r="N218" s="98">
        <f>IF(N217=0,,N216/N217*1000)</f>
        <v>0</v>
      </c>
      <c r="O218" s="98">
        <f>IF(O217=0,,O216/O217*1000)</f>
        <v>0</v>
      </c>
      <c r="P218" s="98"/>
      <c r="Q218" s="98">
        <f>[3]ЦЕНЫ!H307</f>
        <v>17163</v>
      </c>
      <c r="R218" s="98">
        <f>IF(R217=0,,R216/R217*1000)</f>
        <v>0</v>
      </c>
      <c r="S218" s="98"/>
      <c r="T218" s="98">
        <f>[3]ЦЕНЫ!I307</f>
        <v>17163</v>
      </c>
      <c r="U218" s="98">
        <f>IF(U217=0,,U216/U217*1000)</f>
        <v>17163</v>
      </c>
      <c r="V218" s="98"/>
      <c r="W218" s="98">
        <f>[3]ЦЕНЫ!J307</f>
        <v>17163</v>
      </c>
      <c r="X218" s="98">
        <f t="shared" ref="X218:AD218" si="603">IF(X217=0,,X216/X217*1000)</f>
        <v>0</v>
      </c>
      <c r="Y218" s="98">
        <f t="shared" si="603"/>
        <v>0</v>
      </c>
      <c r="Z218" s="98">
        <f t="shared" si="603"/>
        <v>17163</v>
      </c>
      <c r="AA218" s="98">
        <f t="shared" si="603"/>
        <v>17163</v>
      </c>
      <c r="AB218" s="98">
        <f t="shared" si="603"/>
        <v>0</v>
      </c>
      <c r="AC218" s="98">
        <f t="shared" si="603"/>
        <v>17163</v>
      </c>
      <c r="AD218" s="98">
        <f t="shared" si="603"/>
        <v>17163</v>
      </c>
      <c r="AE218" s="98"/>
      <c r="AF218" s="98">
        <f>[3]ЦЕНЫ!K307</f>
        <v>17163</v>
      </c>
      <c r="AG218" s="98">
        <f>IF(AG217=0,,AG216/AG217*1000)</f>
        <v>0</v>
      </c>
      <c r="AH218" s="98"/>
      <c r="AI218" s="98">
        <f>[3]ЦЕНЫ!L307</f>
        <v>17163</v>
      </c>
      <c r="AJ218" s="98">
        <f>IF(AJ217=0,,AJ216/AJ217*1000)</f>
        <v>0</v>
      </c>
      <c r="AK218" s="98"/>
      <c r="AL218" s="98">
        <f>[3]ЦЕНЫ!M307</f>
        <v>17163</v>
      </c>
      <c r="AM218" s="98">
        <f t="shared" ref="AM218:AS218" si="604">IF(AM217=0,,AM216/AM217*1000)</f>
        <v>17163</v>
      </c>
      <c r="AN218" s="98">
        <f t="shared" si="604"/>
        <v>0</v>
      </c>
      <c r="AO218" s="98">
        <f t="shared" si="604"/>
        <v>17163</v>
      </c>
      <c r="AP218" s="98">
        <f t="shared" si="604"/>
        <v>17163</v>
      </c>
      <c r="AQ218" s="98">
        <f t="shared" si="604"/>
        <v>0</v>
      </c>
      <c r="AR218" s="98">
        <f t="shared" si="604"/>
        <v>17163</v>
      </c>
      <c r="AS218" s="98">
        <f t="shared" si="604"/>
        <v>17163</v>
      </c>
      <c r="AT218" s="98"/>
      <c r="AU218" s="98">
        <f>[3]ЦЕНЫ!N307</f>
        <v>17163</v>
      </c>
      <c r="AV218" s="98">
        <f>IF(AV217=0,,AV216/AV217*1000)</f>
        <v>0</v>
      </c>
      <c r="AW218" s="98"/>
      <c r="AX218" s="98">
        <f>[3]ЦЕНЫ!O307</f>
        <v>17163</v>
      </c>
      <c r="AY218" s="98">
        <f>IF(AY217=0,,AY216/AY217*1000)</f>
        <v>0</v>
      </c>
      <c r="AZ218" s="98"/>
      <c r="BA218" s="98">
        <f>[3]ЦЕНЫ!P307</f>
        <v>17163</v>
      </c>
      <c r="BB218" s="98">
        <f t="shared" ref="BB218:BK218" si="605">IF(BB217=0,,BB216/BB217*1000)</f>
        <v>0</v>
      </c>
      <c r="BC218" s="98">
        <f t="shared" si="605"/>
        <v>0</v>
      </c>
      <c r="BD218" s="98">
        <f t="shared" si="605"/>
        <v>0</v>
      </c>
      <c r="BE218" s="98">
        <f t="shared" si="605"/>
        <v>0</v>
      </c>
      <c r="BF218" s="98">
        <f t="shared" si="605"/>
        <v>0</v>
      </c>
      <c r="BG218" s="98">
        <f t="shared" si="605"/>
        <v>17163</v>
      </c>
      <c r="BH218" s="98">
        <f t="shared" si="605"/>
        <v>17163</v>
      </c>
      <c r="BI218" s="98">
        <f t="shared" si="605"/>
        <v>0</v>
      </c>
      <c r="BJ218" s="98">
        <f t="shared" si="605"/>
        <v>17163</v>
      </c>
      <c r="BK218" s="98">
        <f t="shared" si="605"/>
        <v>17163</v>
      </c>
      <c r="BL218" s="98"/>
      <c r="BM218" s="98"/>
      <c r="BN218" s="98">
        <f>IF(BN217=0,,BN216/BN217*1000)</f>
        <v>0</v>
      </c>
      <c r="BO218" s="57">
        <f t="shared" si="561"/>
        <v>0</v>
      </c>
      <c r="BP218" s="27">
        <f t="shared" si="578"/>
        <v>0</v>
      </c>
    </row>
    <row r="219" spans="1:69" ht="12.75" hidden="1" customHeight="1" outlineLevel="4" x14ac:dyDescent="0.2">
      <c r="A219" s="87"/>
      <c r="B219" s="88" t="s">
        <v>165</v>
      </c>
      <c r="C219" s="89" t="s">
        <v>44</v>
      </c>
      <c r="D219" s="27"/>
      <c r="E219" s="27">
        <f>E220*E221/1000</f>
        <v>0</v>
      </c>
      <c r="F219" s="27">
        <f>D219+E219</f>
        <v>0</v>
      </c>
      <c r="G219" s="27"/>
      <c r="H219" s="27">
        <f>H220*H221/1000</f>
        <v>1.4279999999999999</v>
      </c>
      <c r="I219" s="27">
        <f>G219+H219</f>
        <v>1.4279999999999999</v>
      </c>
      <c r="J219" s="27"/>
      <c r="K219" s="27">
        <f>K220*K221/1000</f>
        <v>0</v>
      </c>
      <c r="L219" s="27">
        <f>J219+K219</f>
        <v>0</v>
      </c>
      <c r="M219" s="27">
        <f>D219+G219+J219</f>
        <v>0</v>
      </c>
      <c r="N219" s="27">
        <f>E219+H219+K219</f>
        <v>1.4279999999999999</v>
      </c>
      <c r="O219" s="27">
        <f>F219+I219+L219</f>
        <v>1.4279999999999999</v>
      </c>
      <c r="P219" s="27"/>
      <c r="Q219" s="27">
        <f>Q220*Q221/1000</f>
        <v>0</v>
      </c>
      <c r="R219" s="27">
        <f>P219+Q219</f>
        <v>0</v>
      </c>
      <c r="S219" s="27"/>
      <c r="T219" s="27">
        <f>T220*T221/1000</f>
        <v>1.4279999999999999</v>
      </c>
      <c r="U219" s="27">
        <f>S219+T219</f>
        <v>1.4279999999999999</v>
      </c>
      <c r="V219" s="27"/>
      <c r="W219" s="27">
        <f>W220*W221/1000</f>
        <v>0</v>
      </c>
      <c r="X219" s="27">
        <f>V219+W219</f>
        <v>0</v>
      </c>
      <c r="Y219" s="27">
        <f>P219+S219+V219</f>
        <v>0</v>
      </c>
      <c r="Z219" s="27">
        <f>Q219+T219+W219</f>
        <v>1.4279999999999999</v>
      </c>
      <c r="AA219" s="27">
        <f>R219+U219+X219</f>
        <v>1.4279999999999999</v>
      </c>
      <c r="AB219" s="27">
        <f>M219+Y219</f>
        <v>0</v>
      </c>
      <c r="AC219" s="27">
        <f>N219+Z219</f>
        <v>2.8559999999999999</v>
      </c>
      <c r="AD219" s="27">
        <f>O219+AA219</f>
        <v>2.8559999999999999</v>
      </c>
      <c r="AE219" s="27"/>
      <c r="AF219" s="27">
        <f>AF220*AF221/1000</f>
        <v>0</v>
      </c>
      <c r="AG219" s="27">
        <f>AE219+AF219</f>
        <v>0</v>
      </c>
      <c r="AH219" s="27"/>
      <c r="AI219" s="27">
        <f>AI220*AI221/1000</f>
        <v>1.4279999999999999</v>
      </c>
      <c r="AJ219" s="27">
        <f>AH219+AI219</f>
        <v>1.4279999999999999</v>
      </c>
      <c r="AK219" s="27"/>
      <c r="AL219" s="27">
        <f>AL220*AL221/1000</f>
        <v>0</v>
      </c>
      <c r="AM219" s="27">
        <f>AK219+AL219</f>
        <v>0</v>
      </c>
      <c r="AN219" s="27">
        <f>AE219+AH219+AK219</f>
        <v>0</v>
      </c>
      <c r="AO219" s="27">
        <f>AF219+AI219+AL219</f>
        <v>1.4279999999999999</v>
      </c>
      <c r="AP219" s="27">
        <f>AG219+AJ219+AM219</f>
        <v>1.4279999999999999</v>
      </c>
      <c r="AQ219" s="27">
        <f>AB219+AN219</f>
        <v>0</v>
      </c>
      <c r="AR219" s="27">
        <f>AC219+AO219</f>
        <v>4.2839999999999998</v>
      </c>
      <c r="AS219" s="27">
        <f>AD219+AP219</f>
        <v>4.2839999999999998</v>
      </c>
      <c r="AT219" s="27"/>
      <c r="AU219" s="27">
        <f>AU220*AU221/1000</f>
        <v>0</v>
      </c>
      <c r="AV219" s="27">
        <f>AT219+AU219</f>
        <v>0</v>
      </c>
      <c r="AW219" s="27"/>
      <c r="AX219" s="27">
        <f>AX220*AX221/1000</f>
        <v>1.4279999999999999</v>
      </c>
      <c r="AY219" s="27">
        <f>AW219+AX219</f>
        <v>1.4279999999999999</v>
      </c>
      <c r="AZ219" s="27"/>
      <c r="BA219" s="27">
        <f>BA220*BA221/1000</f>
        <v>0</v>
      </c>
      <c r="BB219" s="27">
        <f>AZ219+BA219</f>
        <v>0</v>
      </c>
      <c r="BC219" s="27">
        <f>AT219+AW219+AZ219</f>
        <v>0</v>
      </c>
      <c r="BD219" s="27">
        <f>AU219+AX219+BA219</f>
        <v>1.4279999999999999</v>
      </c>
      <c r="BE219" s="27">
        <f>AV219+AY219+BB219</f>
        <v>1.4279999999999999</v>
      </c>
      <c r="BF219" s="27">
        <f>AN219+BC219</f>
        <v>0</v>
      </c>
      <c r="BG219" s="27">
        <f>AO219+BD219</f>
        <v>2.8559999999999999</v>
      </c>
      <c r="BH219" s="27">
        <f>AP219+BE219</f>
        <v>2.8559999999999999</v>
      </c>
      <c r="BI219" s="27">
        <f t="shared" ref="BI219:BK220" si="606">AQ219+BC219</f>
        <v>0</v>
      </c>
      <c r="BJ219" s="27">
        <f t="shared" si="606"/>
        <v>5.7119999999999997</v>
      </c>
      <c r="BK219" s="27">
        <f t="shared" si="606"/>
        <v>5.7119999999999997</v>
      </c>
      <c r="BL219" s="27"/>
      <c r="BM219" s="27"/>
      <c r="BN219" s="27">
        <f>BL219+BM219</f>
        <v>0</v>
      </c>
      <c r="BO219" s="57">
        <f t="shared" si="561"/>
        <v>-1.4279999999999999</v>
      </c>
      <c r="BP219" s="27">
        <f t="shared" si="578"/>
        <v>0</v>
      </c>
      <c r="BQ219" s="90"/>
    </row>
    <row r="220" spans="1:69" s="97" customFormat="1" ht="12.75" hidden="1" customHeight="1" outlineLevel="5" x14ac:dyDescent="0.2">
      <c r="A220" s="91"/>
      <c r="B220" s="92" t="s">
        <v>51</v>
      </c>
      <c r="C220" s="93" t="s">
        <v>83</v>
      </c>
      <c r="D220" s="94"/>
      <c r="E220" s="94"/>
      <c r="F220" s="94">
        <f>D220+E220</f>
        <v>0</v>
      </c>
      <c r="G220" s="94"/>
      <c r="H220" s="94">
        <v>2</v>
      </c>
      <c r="I220" s="94">
        <f>G220+H220</f>
        <v>2</v>
      </c>
      <c r="J220" s="94"/>
      <c r="K220" s="94"/>
      <c r="L220" s="94">
        <f>J220+K220</f>
        <v>0</v>
      </c>
      <c r="M220" s="94"/>
      <c r="N220" s="95">
        <f>E220+H220+K220</f>
        <v>2</v>
      </c>
      <c r="O220" s="95">
        <f>F220+I220+L220</f>
        <v>2</v>
      </c>
      <c r="P220" s="94"/>
      <c r="Q220" s="94"/>
      <c r="R220" s="94">
        <f>P220+Q220</f>
        <v>0</v>
      </c>
      <c r="S220" s="94"/>
      <c r="T220" s="94">
        <v>2</v>
      </c>
      <c r="U220" s="94">
        <f>S220+T220</f>
        <v>2</v>
      </c>
      <c r="V220" s="94"/>
      <c r="W220" s="94"/>
      <c r="X220" s="94">
        <f>V220+W220</f>
        <v>0</v>
      </c>
      <c r="Y220" s="94"/>
      <c r="Z220" s="95">
        <f>Q220+T220+W220</f>
        <v>2</v>
      </c>
      <c r="AA220" s="95">
        <f>R220+U220+X220</f>
        <v>2</v>
      </c>
      <c r="AB220" s="94"/>
      <c r="AC220" s="95">
        <f>N220+Z220</f>
        <v>4</v>
      </c>
      <c r="AD220" s="95">
        <f>O220+AA220</f>
        <v>4</v>
      </c>
      <c r="AE220" s="94"/>
      <c r="AF220" s="94"/>
      <c r="AG220" s="94">
        <f>AE220+AF220</f>
        <v>0</v>
      </c>
      <c r="AH220" s="94"/>
      <c r="AI220" s="94">
        <v>2</v>
      </c>
      <c r="AJ220" s="94">
        <f>AH220+AI220</f>
        <v>2</v>
      </c>
      <c r="AK220" s="94"/>
      <c r="AL220" s="94"/>
      <c r="AM220" s="94">
        <f>AK220+AL220</f>
        <v>0</v>
      </c>
      <c r="AN220" s="94"/>
      <c r="AO220" s="95">
        <f>AF220+AI220+AL220</f>
        <v>2</v>
      </c>
      <c r="AP220" s="95">
        <f>AG220+AJ220+AM220</f>
        <v>2</v>
      </c>
      <c r="AQ220" s="94"/>
      <c r="AR220" s="95">
        <f>AC220+AO220</f>
        <v>6</v>
      </c>
      <c r="AS220" s="95">
        <f>AD220+AP220</f>
        <v>6</v>
      </c>
      <c r="AT220" s="94"/>
      <c r="AU220" s="94"/>
      <c r="AV220" s="94">
        <f>AT220+AU220</f>
        <v>0</v>
      </c>
      <c r="AW220" s="94"/>
      <c r="AX220" s="94">
        <v>2</v>
      </c>
      <c r="AY220" s="94">
        <f>AW220+AX220</f>
        <v>2</v>
      </c>
      <c r="AZ220" s="94"/>
      <c r="BA220" s="94"/>
      <c r="BB220" s="94">
        <f>AZ220+BA220</f>
        <v>0</v>
      </c>
      <c r="BC220" s="94"/>
      <c r="BD220" s="95">
        <f>AU220+AX220+BA220</f>
        <v>2</v>
      </c>
      <c r="BE220" s="95">
        <f>AV220+AY220+BB220</f>
        <v>2</v>
      </c>
      <c r="BF220" s="94"/>
      <c r="BG220" s="95">
        <f>AO220+BD220</f>
        <v>4</v>
      </c>
      <c r="BH220" s="95">
        <f>AP220+BE220</f>
        <v>4</v>
      </c>
      <c r="BI220" s="96">
        <f t="shared" si="606"/>
        <v>0</v>
      </c>
      <c r="BJ220" s="95">
        <f t="shared" si="606"/>
        <v>8</v>
      </c>
      <c r="BK220" s="95">
        <f t="shared" si="606"/>
        <v>8</v>
      </c>
      <c r="BL220" s="94"/>
      <c r="BM220" s="94"/>
      <c r="BN220" s="94">
        <f>BL220+BM220</f>
        <v>0</v>
      </c>
      <c r="BO220" s="57">
        <f t="shared" si="561"/>
        <v>-2</v>
      </c>
      <c r="BP220" s="27">
        <f t="shared" si="578"/>
        <v>0</v>
      </c>
    </row>
    <row r="221" spans="1:69" s="29" customFormat="1" ht="12.75" hidden="1" outlineLevel="5" x14ac:dyDescent="0.2">
      <c r="A221" s="87"/>
      <c r="B221" s="92" t="s">
        <v>53</v>
      </c>
      <c r="C221" s="93" t="s">
        <v>84</v>
      </c>
      <c r="D221" s="98"/>
      <c r="E221" s="98">
        <f>[3]ЦЕНЫ!E308</f>
        <v>714</v>
      </c>
      <c r="F221" s="98">
        <f>IF(F220=0,,F219/F220*1000)</f>
        <v>0</v>
      </c>
      <c r="G221" s="98"/>
      <c r="H221" s="98">
        <f>[3]ЦЕНЫ!F308</f>
        <v>714</v>
      </c>
      <c r="I221" s="98">
        <f>IF(I220=0,,I219/I220*1000)</f>
        <v>714</v>
      </c>
      <c r="J221" s="98"/>
      <c r="K221" s="98">
        <f>[3]ЦЕНЫ!G308</f>
        <v>714</v>
      </c>
      <c r="L221" s="98">
        <f>IF(L220=0,,L219/L220*1000)</f>
        <v>0</v>
      </c>
      <c r="M221" s="98">
        <f>IF(M220=0,,M219/M220*1000)</f>
        <v>0</v>
      </c>
      <c r="N221" s="98">
        <f>IF(N220=0,,N219/N220*1000)</f>
        <v>714</v>
      </c>
      <c r="O221" s="98">
        <f>IF(O220=0,,O219/O220*1000)</f>
        <v>714</v>
      </c>
      <c r="P221" s="98"/>
      <c r="Q221" s="98">
        <f>[3]ЦЕНЫ!H308</f>
        <v>714</v>
      </c>
      <c r="R221" s="98">
        <f>IF(R220=0,,R219/R220*1000)</f>
        <v>0</v>
      </c>
      <c r="S221" s="98"/>
      <c r="T221" s="98">
        <f>[3]ЦЕНЫ!I308</f>
        <v>714</v>
      </c>
      <c r="U221" s="98">
        <f>IF(U220=0,,U219/U220*1000)</f>
        <v>714</v>
      </c>
      <c r="V221" s="98"/>
      <c r="W221" s="98">
        <f>[3]ЦЕНЫ!J308</f>
        <v>714</v>
      </c>
      <c r="X221" s="98">
        <f t="shared" ref="X221:AD221" si="607">IF(X220=0,,X219/X220*1000)</f>
        <v>0</v>
      </c>
      <c r="Y221" s="98">
        <f t="shared" si="607"/>
        <v>0</v>
      </c>
      <c r="Z221" s="98">
        <f t="shared" si="607"/>
        <v>714</v>
      </c>
      <c r="AA221" s="98">
        <f t="shared" si="607"/>
        <v>714</v>
      </c>
      <c r="AB221" s="98">
        <f t="shared" si="607"/>
        <v>0</v>
      </c>
      <c r="AC221" s="98">
        <f t="shared" si="607"/>
        <v>714</v>
      </c>
      <c r="AD221" s="98">
        <f t="shared" si="607"/>
        <v>714</v>
      </c>
      <c r="AE221" s="98"/>
      <c r="AF221" s="98">
        <f>[3]ЦЕНЫ!K308</f>
        <v>714</v>
      </c>
      <c r="AG221" s="98">
        <f>IF(AG220=0,,AG219/AG220*1000)</f>
        <v>0</v>
      </c>
      <c r="AH221" s="98"/>
      <c r="AI221" s="98">
        <f>[3]ЦЕНЫ!L308</f>
        <v>714</v>
      </c>
      <c r="AJ221" s="98">
        <f>IF(AJ220=0,,AJ219/AJ220*1000)</f>
        <v>714</v>
      </c>
      <c r="AK221" s="98"/>
      <c r="AL221" s="98">
        <f>[3]ЦЕНЫ!M308</f>
        <v>714</v>
      </c>
      <c r="AM221" s="98">
        <f t="shared" ref="AM221:AS221" si="608">IF(AM220=0,,AM219/AM220*1000)</f>
        <v>0</v>
      </c>
      <c r="AN221" s="98">
        <f t="shared" si="608"/>
        <v>0</v>
      </c>
      <c r="AO221" s="98">
        <f t="shared" si="608"/>
        <v>714</v>
      </c>
      <c r="AP221" s="98">
        <f t="shared" si="608"/>
        <v>714</v>
      </c>
      <c r="AQ221" s="98">
        <f t="shared" si="608"/>
        <v>0</v>
      </c>
      <c r="AR221" s="98">
        <f t="shared" si="608"/>
        <v>714</v>
      </c>
      <c r="AS221" s="98">
        <f t="shared" si="608"/>
        <v>714</v>
      </c>
      <c r="AT221" s="98"/>
      <c r="AU221" s="98">
        <f>[3]ЦЕНЫ!N308</f>
        <v>714</v>
      </c>
      <c r="AV221" s="98">
        <f>IF(AV220=0,,AV219/AV220*1000)</f>
        <v>0</v>
      </c>
      <c r="AW221" s="98"/>
      <c r="AX221" s="98">
        <f>[3]ЦЕНЫ!O308</f>
        <v>714</v>
      </c>
      <c r="AY221" s="98">
        <f>IF(AY220=0,,AY219/AY220*1000)</f>
        <v>714</v>
      </c>
      <c r="AZ221" s="98"/>
      <c r="BA221" s="98">
        <f>[3]ЦЕНЫ!P308</f>
        <v>714</v>
      </c>
      <c r="BB221" s="98">
        <f t="shared" ref="BB221:BK221" si="609">IF(BB220=0,,BB219/BB220*1000)</f>
        <v>0</v>
      </c>
      <c r="BC221" s="98">
        <f t="shared" si="609"/>
        <v>0</v>
      </c>
      <c r="BD221" s="98">
        <f t="shared" si="609"/>
        <v>714</v>
      </c>
      <c r="BE221" s="98">
        <f t="shared" si="609"/>
        <v>714</v>
      </c>
      <c r="BF221" s="98">
        <f t="shared" si="609"/>
        <v>0</v>
      </c>
      <c r="BG221" s="98">
        <f t="shared" si="609"/>
        <v>714</v>
      </c>
      <c r="BH221" s="98">
        <f t="shared" si="609"/>
        <v>714</v>
      </c>
      <c r="BI221" s="98">
        <f t="shared" si="609"/>
        <v>0</v>
      </c>
      <c r="BJ221" s="98">
        <f t="shared" si="609"/>
        <v>714</v>
      </c>
      <c r="BK221" s="98">
        <f t="shared" si="609"/>
        <v>714</v>
      </c>
      <c r="BL221" s="98"/>
      <c r="BM221" s="98"/>
      <c r="BN221" s="98">
        <f>IF(BN220=0,,BN219/BN220*1000)</f>
        <v>0</v>
      </c>
      <c r="BO221" s="57">
        <f t="shared" si="561"/>
        <v>-714</v>
      </c>
      <c r="BP221" s="27">
        <f t="shared" si="578"/>
        <v>0</v>
      </c>
    </row>
    <row r="222" spans="1:69" ht="12.75" hidden="1" customHeight="1" outlineLevel="4" x14ac:dyDescent="0.2">
      <c r="A222" s="87"/>
      <c r="B222" s="88" t="s">
        <v>166</v>
      </c>
      <c r="C222" s="89" t="s">
        <v>44</v>
      </c>
      <c r="D222" s="27"/>
      <c r="E222" s="27">
        <f>E223*E224/1000</f>
        <v>0</v>
      </c>
      <c r="F222" s="27">
        <f>D222+E222</f>
        <v>0</v>
      </c>
      <c r="G222" s="27"/>
      <c r="H222" s="27">
        <f>H223*H224/1000</f>
        <v>0</v>
      </c>
      <c r="I222" s="27">
        <f>G222+H222</f>
        <v>0</v>
      </c>
      <c r="J222" s="27"/>
      <c r="K222" s="27">
        <f>K223*K224/1000</f>
        <v>0</v>
      </c>
      <c r="L222" s="27">
        <f>J222+K222</f>
        <v>0</v>
      </c>
      <c r="M222" s="27">
        <f>D222+G222+J222</f>
        <v>0</v>
      </c>
      <c r="N222" s="27">
        <f>E222+H222+K222</f>
        <v>0</v>
      </c>
      <c r="O222" s="27">
        <f>F222+I222+L222</f>
        <v>0</v>
      </c>
      <c r="P222" s="27"/>
      <c r="Q222" s="27">
        <f>Q223*Q224/1000</f>
        <v>0</v>
      </c>
      <c r="R222" s="27">
        <f>P222+Q222</f>
        <v>0</v>
      </c>
      <c r="S222" s="27"/>
      <c r="T222" s="27">
        <f>T223*T224/1000</f>
        <v>0</v>
      </c>
      <c r="U222" s="27">
        <f>S222+T222</f>
        <v>0</v>
      </c>
      <c r="V222" s="27"/>
      <c r="W222" s="27">
        <f>W223*W224/1000</f>
        <v>0</v>
      </c>
      <c r="X222" s="27">
        <f>V222+W222</f>
        <v>0</v>
      </c>
      <c r="Y222" s="27">
        <f>P222+S222+V222</f>
        <v>0</v>
      </c>
      <c r="Z222" s="27">
        <f>Q222+T222+W222</f>
        <v>0</v>
      </c>
      <c r="AA222" s="27">
        <f>R222+U222+X222</f>
        <v>0</v>
      </c>
      <c r="AB222" s="27">
        <f>M222+Y222</f>
        <v>0</v>
      </c>
      <c r="AC222" s="27">
        <f>N222+Z222</f>
        <v>0</v>
      </c>
      <c r="AD222" s="27">
        <f>O222+AA222</f>
        <v>0</v>
      </c>
      <c r="AE222" s="27"/>
      <c r="AF222" s="27">
        <f>AF223*AF224/1000</f>
        <v>0</v>
      </c>
      <c r="AG222" s="27">
        <f>AE222+AF222</f>
        <v>0</v>
      </c>
      <c r="AH222" s="27"/>
      <c r="AI222" s="27">
        <f>AI223*AI224/1000</f>
        <v>0</v>
      </c>
      <c r="AJ222" s="27">
        <f>AH222+AI222</f>
        <v>0</v>
      </c>
      <c r="AK222" s="27"/>
      <c r="AL222" s="27">
        <f>AL223*AL224/1000</f>
        <v>0</v>
      </c>
      <c r="AM222" s="27">
        <f>AK222+AL222</f>
        <v>0</v>
      </c>
      <c r="AN222" s="27">
        <f>AE222+AH222+AK222</f>
        <v>0</v>
      </c>
      <c r="AO222" s="27">
        <f>AF222+AI222+AL222</f>
        <v>0</v>
      </c>
      <c r="AP222" s="27">
        <f>AG222+AJ222+AM222</f>
        <v>0</v>
      </c>
      <c r="AQ222" s="27">
        <f>AB222+AN222</f>
        <v>0</v>
      </c>
      <c r="AR222" s="27">
        <f>AC222+AO222</f>
        <v>0</v>
      </c>
      <c r="AS222" s="27">
        <f>AD222+AP222</f>
        <v>0</v>
      </c>
      <c r="AT222" s="27"/>
      <c r="AU222" s="27">
        <f>AU223*AU224/1000</f>
        <v>1.4279999999999999</v>
      </c>
      <c r="AV222" s="27">
        <f>AT222+AU222</f>
        <v>1.4279999999999999</v>
      </c>
      <c r="AW222" s="27"/>
      <c r="AX222" s="27">
        <f>AX223*AX224/1000</f>
        <v>0</v>
      </c>
      <c r="AY222" s="27">
        <f>AW222+AX222</f>
        <v>0</v>
      </c>
      <c r="AZ222" s="27"/>
      <c r="BA222" s="27">
        <f>BA223*BA224/1000</f>
        <v>0</v>
      </c>
      <c r="BB222" s="27">
        <f>AZ222+BA222</f>
        <v>0</v>
      </c>
      <c r="BC222" s="27">
        <f>AT222+AW222+AZ222</f>
        <v>0</v>
      </c>
      <c r="BD222" s="27">
        <f>AU222+AX222+BA222</f>
        <v>1.4279999999999999</v>
      </c>
      <c r="BE222" s="27">
        <f>AV222+AY222+BB222</f>
        <v>1.4279999999999999</v>
      </c>
      <c r="BF222" s="27">
        <f>AN222+BC222</f>
        <v>0</v>
      </c>
      <c r="BG222" s="27">
        <f>AO222+BD222</f>
        <v>1.4279999999999999</v>
      </c>
      <c r="BH222" s="27">
        <f>AP222+BE222</f>
        <v>1.4279999999999999</v>
      </c>
      <c r="BI222" s="27">
        <f t="shared" ref="BI222:BK223" si="610">AQ222+BC222</f>
        <v>0</v>
      </c>
      <c r="BJ222" s="27">
        <f t="shared" si="610"/>
        <v>1.4279999999999999</v>
      </c>
      <c r="BK222" s="27">
        <f t="shared" si="610"/>
        <v>1.4279999999999999</v>
      </c>
      <c r="BL222" s="27"/>
      <c r="BM222" s="27"/>
      <c r="BN222" s="27">
        <f>BL222+BM222</f>
        <v>0</v>
      </c>
      <c r="BO222" s="57">
        <f t="shared" si="561"/>
        <v>0</v>
      </c>
      <c r="BP222" s="27">
        <f t="shared" si="578"/>
        <v>0</v>
      </c>
      <c r="BQ222" s="90"/>
    </row>
    <row r="223" spans="1:69" s="97" customFormat="1" ht="12.75" hidden="1" customHeight="1" outlineLevel="5" x14ac:dyDescent="0.2">
      <c r="A223" s="91"/>
      <c r="B223" s="92" t="s">
        <v>51</v>
      </c>
      <c r="C223" s="93" t="s">
        <v>83</v>
      </c>
      <c r="D223" s="94"/>
      <c r="E223" s="94"/>
      <c r="F223" s="94">
        <f>D223+E223</f>
        <v>0</v>
      </c>
      <c r="G223" s="94"/>
      <c r="H223" s="94"/>
      <c r="I223" s="94">
        <f>G223+H223</f>
        <v>0</v>
      </c>
      <c r="J223" s="94"/>
      <c r="K223" s="94"/>
      <c r="L223" s="94">
        <f>J223+K223</f>
        <v>0</v>
      </c>
      <c r="M223" s="94"/>
      <c r="N223" s="95">
        <f>E223+H223+K223</f>
        <v>0</v>
      </c>
      <c r="O223" s="95">
        <f>F223+I223+L223</f>
        <v>0</v>
      </c>
      <c r="P223" s="94"/>
      <c r="Q223" s="94"/>
      <c r="R223" s="94">
        <f>P223+Q223</f>
        <v>0</v>
      </c>
      <c r="S223" s="94"/>
      <c r="T223" s="94"/>
      <c r="U223" s="94">
        <f>S223+T223</f>
        <v>0</v>
      </c>
      <c r="V223" s="94"/>
      <c r="W223" s="94"/>
      <c r="X223" s="94">
        <f>V223+W223</f>
        <v>0</v>
      </c>
      <c r="Y223" s="94"/>
      <c r="Z223" s="95">
        <f>Q223+T223+W223</f>
        <v>0</v>
      </c>
      <c r="AA223" s="95">
        <f>R223+U223+X223</f>
        <v>0</v>
      </c>
      <c r="AB223" s="94"/>
      <c r="AC223" s="95">
        <f>N223+Z223</f>
        <v>0</v>
      </c>
      <c r="AD223" s="95">
        <f>O223+AA223</f>
        <v>0</v>
      </c>
      <c r="AE223" s="94"/>
      <c r="AF223" s="94"/>
      <c r="AG223" s="94">
        <f>AE223+AF223</f>
        <v>0</v>
      </c>
      <c r="AH223" s="94"/>
      <c r="AI223" s="94"/>
      <c r="AJ223" s="94">
        <f>AH223+AI223</f>
        <v>0</v>
      </c>
      <c r="AK223" s="94"/>
      <c r="AL223" s="94"/>
      <c r="AM223" s="94">
        <f>AK223+AL223</f>
        <v>0</v>
      </c>
      <c r="AN223" s="94"/>
      <c r="AO223" s="95">
        <f>AF223+AI223+AL223</f>
        <v>0</v>
      </c>
      <c r="AP223" s="95">
        <f>AG223+AJ223+AM223</f>
        <v>0</v>
      </c>
      <c r="AQ223" s="94"/>
      <c r="AR223" s="95">
        <f>AC223+AO223</f>
        <v>0</v>
      </c>
      <c r="AS223" s="95">
        <f>AD223+AP223</f>
        <v>0</v>
      </c>
      <c r="AT223" s="94"/>
      <c r="AU223" s="94">
        <v>2</v>
      </c>
      <c r="AV223" s="94">
        <f>AT223+AU223</f>
        <v>2</v>
      </c>
      <c r="AW223" s="94"/>
      <c r="AX223" s="94"/>
      <c r="AY223" s="94">
        <f>AW223+AX223</f>
        <v>0</v>
      </c>
      <c r="AZ223" s="94"/>
      <c r="BA223" s="94"/>
      <c r="BB223" s="94">
        <f>AZ223+BA223</f>
        <v>0</v>
      </c>
      <c r="BC223" s="94"/>
      <c r="BD223" s="95">
        <f>AU223+AX223+BA223</f>
        <v>2</v>
      </c>
      <c r="BE223" s="95">
        <f>AV223+AY223+BB223</f>
        <v>2</v>
      </c>
      <c r="BF223" s="94"/>
      <c r="BG223" s="95">
        <f>AO223+BD223</f>
        <v>2</v>
      </c>
      <c r="BH223" s="95">
        <f>AP223+BE223</f>
        <v>2</v>
      </c>
      <c r="BI223" s="96">
        <f t="shared" si="610"/>
        <v>0</v>
      </c>
      <c r="BJ223" s="95">
        <f t="shared" si="610"/>
        <v>2</v>
      </c>
      <c r="BK223" s="95">
        <f t="shared" si="610"/>
        <v>2</v>
      </c>
      <c r="BL223" s="94"/>
      <c r="BM223" s="94"/>
      <c r="BN223" s="94">
        <f>BL223+BM223</f>
        <v>0</v>
      </c>
      <c r="BO223" s="57">
        <f t="shared" si="561"/>
        <v>0</v>
      </c>
      <c r="BP223" s="27">
        <f t="shared" si="578"/>
        <v>0</v>
      </c>
    </row>
    <row r="224" spans="1:69" s="29" customFormat="1" ht="12.75" hidden="1" outlineLevel="5" x14ac:dyDescent="0.2">
      <c r="A224" s="87"/>
      <c r="B224" s="92" t="s">
        <v>53</v>
      </c>
      <c r="C224" s="93" t="s">
        <v>84</v>
      </c>
      <c r="D224" s="98"/>
      <c r="E224" s="98">
        <f>[3]ЦЕНЫ!E313</f>
        <v>714</v>
      </c>
      <c r="F224" s="98">
        <f>IF(F223=0,,F222/F223*1000)</f>
        <v>0</v>
      </c>
      <c r="G224" s="98"/>
      <c r="H224" s="98">
        <f>[3]ЦЕНЫ!F313</f>
        <v>714</v>
      </c>
      <c r="I224" s="98">
        <f>IF(I223=0,,I222/I223*1000)</f>
        <v>0</v>
      </c>
      <c r="J224" s="98"/>
      <c r="K224" s="98">
        <f>[3]ЦЕНЫ!G313</f>
        <v>714</v>
      </c>
      <c r="L224" s="98">
        <f>IF(L223=0,,L222/L223*1000)</f>
        <v>0</v>
      </c>
      <c r="M224" s="98">
        <f>IF(M223=0,,M222/M223*1000)</f>
        <v>0</v>
      </c>
      <c r="N224" s="98">
        <f>IF(N223=0,,N222/N223*1000)</f>
        <v>0</v>
      </c>
      <c r="O224" s="98">
        <f>IF(O223=0,,O222/O223*1000)</f>
        <v>0</v>
      </c>
      <c r="P224" s="98"/>
      <c r="Q224" s="98">
        <f>[3]ЦЕНЫ!H313</f>
        <v>714</v>
      </c>
      <c r="R224" s="98">
        <f>IF(R223=0,,R222/R223*1000)</f>
        <v>0</v>
      </c>
      <c r="S224" s="98"/>
      <c r="T224" s="98">
        <f>[3]ЦЕНЫ!I313</f>
        <v>714</v>
      </c>
      <c r="U224" s="98">
        <f>IF(U223=0,,U222/U223*1000)</f>
        <v>0</v>
      </c>
      <c r="V224" s="98"/>
      <c r="W224" s="98">
        <f>[3]ЦЕНЫ!J313</f>
        <v>714</v>
      </c>
      <c r="X224" s="98">
        <f t="shared" ref="X224:AD224" si="611">IF(X223=0,,X222/X223*1000)</f>
        <v>0</v>
      </c>
      <c r="Y224" s="98">
        <f t="shared" si="611"/>
        <v>0</v>
      </c>
      <c r="Z224" s="98">
        <f t="shared" si="611"/>
        <v>0</v>
      </c>
      <c r="AA224" s="98">
        <f t="shared" si="611"/>
        <v>0</v>
      </c>
      <c r="AB224" s="98">
        <f t="shared" si="611"/>
        <v>0</v>
      </c>
      <c r="AC224" s="98">
        <f t="shared" si="611"/>
        <v>0</v>
      </c>
      <c r="AD224" s="98">
        <f t="shared" si="611"/>
        <v>0</v>
      </c>
      <c r="AE224" s="98"/>
      <c r="AF224" s="98">
        <f>[3]ЦЕНЫ!K313</f>
        <v>714</v>
      </c>
      <c r="AG224" s="98">
        <f>IF(AG223=0,,AG222/AG223*1000)</f>
        <v>0</v>
      </c>
      <c r="AH224" s="98"/>
      <c r="AI224" s="98">
        <f>[3]ЦЕНЫ!L313</f>
        <v>714</v>
      </c>
      <c r="AJ224" s="98">
        <f>IF(AJ223=0,,AJ222/AJ223*1000)</f>
        <v>0</v>
      </c>
      <c r="AK224" s="98"/>
      <c r="AL224" s="98">
        <f>[3]ЦЕНЫ!M313</f>
        <v>714</v>
      </c>
      <c r="AM224" s="98">
        <f t="shared" ref="AM224:AS224" si="612">IF(AM223=0,,AM222/AM223*1000)</f>
        <v>0</v>
      </c>
      <c r="AN224" s="98">
        <f t="shared" si="612"/>
        <v>0</v>
      </c>
      <c r="AO224" s="98">
        <f t="shared" si="612"/>
        <v>0</v>
      </c>
      <c r="AP224" s="98">
        <f t="shared" si="612"/>
        <v>0</v>
      </c>
      <c r="AQ224" s="98">
        <f t="shared" si="612"/>
        <v>0</v>
      </c>
      <c r="AR224" s="98">
        <f t="shared" si="612"/>
        <v>0</v>
      </c>
      <c r="AS224" s="98">
        <f t="shared" si="612"/>
        <v>0</v>
      </c>
      <c r="AT224" s="98"/>
      <c r="AU224" s="98">
        <f>[3]ЦЕНЫ!N313</f>
        <v>714</v>
      </c>
      <c r="AV224" s="98">
        <f>IF(AV223=0,,AV222/AV223*1000)</f>
        <v>714</v>
      </c>
      <c r="AW224" s="98"/>
      <c r="AX224" s="98">
        <f>[3]ЦЕНЫ!O313</f>
        <v>714</v>
      </c>
      <c r="AY224" s="98">
        <f>IF(AY223=0,,AY222/AY223*1000)</f>
        <v>0</v>
      </c>
      <c r="AZ224" s="98"/>
      <c r="BA224" s="98">
        <f>[3]ЦЕНЫ!P313</f>
        <v>714</v>
      </c>
      <c r="BB224" s="98">
        <f t="shared" ref="BB224:BK224" si="613">IF(BB223=0,,BB222/BB223*1000)</f>
        <v>0</v>
      </c>
      <c r="BC224" s="98">
        <f t="shared" si="613"/>
        <v>0</v>
      </c>
      <c r="BD224" s="98">
        <f t="shared" si="613"/>
        <v>714</v>
      </c>
      <c r="BE224" s="98">
        <f t="shared" si="613"/>
        <v>714</v>
      </c>
      <c r="BF224" s="98">
        <f t="shared" si="613"/>
        <v>0</v>
      </c>
      <c r="BG224" s="98">
        <f t="shared" si="613"/>
        <v>714</v>
      </c>
      <c r="BH224" s="98">
        <f t="shared" si="613"/>
        <v>714</v>
      </c>
      <c r="BI224" s="98">
        <f t="shared" si="613"/>
        <v>0</v>
      </c>
      <c r="BJ224" s="98">
        <f t="shared" si="613"/>
        <v>714</v>
      </c>
      <c r="BK224" s="98">
        <f t="shared" si="613"/>
        <v>714</v>
      </c>
      <c r="BL224" s="98"/>
      <c r="BM224" s="98"/>
      <c r="BN224" s="98">
        <f>IF(BN223=0,,BN222/BN223*1000)</f>
        <v>0</v>
      </c>
      <c r="BO224" s="57">
        <f t="shared" si="561"/>
        <v>0</v>
      </c>
      <c r="BP224" s="27">
        <f t="shared" si="578"/>
        <v>0</v>
      </c>
    </row>
    <row r="225" spans="1:70" ht="12.75" hidden="1" customHeight="1" outlineLevel="4" x14ac:dyDescent="0.2">
      <c r="A225" s="87"/>
      <c r="B225" s="88" t="s">
        <v>167</v>
      </c>
      <c r="C225" s="89" t="s">
        <v>44</v>
      </c>
      <c r="D225" s="27"/>
      <c r="E225" s="27">
        <f>E226*E227/1000</f>
        <v>0</v>
      </c>
      <c r="F225" s="27">
        <f>D225+E225</f>
        <v>0</v>
      </c>
      <c r="G225" s="27"/>
      <c r="H225" s="27">
        <f>H226*H227/1000</f>
        <v>0</v>
      </c>
      <c r="I225" s="27">
        <f>G225+H225</f>
        <v>0</v>
      </c>
      <c r="J225" s="27"/>
      <c r="K225" s="27">
        <f>K226*K227/1000</f>
        <v>0</v>
      </c>
      <c r="L225" s="27">
        <f>J225+K225</f>
        <v>0</v>
      </c>
      <c r="M225" s="27">
        <f>D225+G225+J225</f>
        <v>0</v>
      </c>
      <c r="N225" s="27">
        <f>E225+H225+K225</f>
        <v>0</v>
      </c>
      <c r="O225" s="27">
        <f>F225+I225+L225</f>
        <v>0</v>
      </c>
      <c r="P225" s="27"/>
      <c r="Q225" s="27">
        <f>Q226*Q227/1000</f>
        <v>0</v>
      </c>
      <c r="R225" s="27">
        <f>P225+Q225</f>
        <v>0</v>
      </c>
      <c r="S225" s="27"/>
      <c r="T225" s="27">
        <f>T226*T227/1000</f>
        <v>0</v>
      </c>
      <c r="U225" s="27">
        <f>S225+T225</f>
        <v>0</v>
      </c>
      <c r="V225" s="27"/>
      <c r="W225" s="27">
        <f>W226*W227/1000</f>
        <v>0</v>
      </c>
      <c r="X225" s="27">
        <f>V225+W225</f>
        <v>0</v>
      </c>
      <c r="Y225" s="27">
        <f>P225+S225+V225</f>
        <v>0</v>
      </c>
      <c r="Z225" s="27">
        <f>Q225+T225+W225</f>
        <v>0</v>
      </c>
      <c r="AA225" s="27">
        <f>R225+U225+X225</f>
        <v>0</v>
      </c>
      <c r="AB225" s="27">
        <f>M225+Y225</f>
        <v>0</v>
      </c>
      <c r="AC225" s="27">
        <f>N225+Z225</f>
        <v>0</v>
      </c>
      <c r="AD225" s="27">
        <f>O225+AA225</f>
        <v>0</v>
      </c>
      <c r="AE225" s="27"/>
      <c r="AF225" s="27">
        <f>AF226*AF227/1000</f>
        <v>0</v>
      </c>
      <c r="AG225" s="27">
        <f>AE225+AF225</f>
        <v>0</v>
      </c>
      <c r="AH225" s="27"/>
      <c r="AI225" s="27">
        <f>AI226*AI227/1000</f>
        <v>0</v>
      </c>
      <c r="AJ225" s="27">
        <f>AH225+AI225</f>
        <v>0</v>
      </c>
      <c r="AK225" s="27"/>
      <c r="AL225" s="27">
        <f>AL226*AL227/1000</f>
        <v>0</v>
      </c>
      <c r="AM225" s="27">
        <f>AK225+AL225</f>
        <v>0</v>
      </c>
      <c r="AN225" s="27">
        <f>AE225+AH225+AK225</f>
        <v>0</v>
      </c>
      <c r="AO225" s="27">
        <f>AF225+AI225+AL225</f>
        <v>0</v>
      </c>
      <c r="AP225" s="27">
        <f>AG225+AJ225+AM225</f>
        <v>0</v>
      </c>
      <c r="AQ225" s="27">
        <f>AB225+AN225</f>
        <v>0</v>
      </c>
      <c r="AR225" s="27">
        <f>AC225+AO225</f>
        <v>0</v>
      </c>
      <c r="AS225" s="27">
        <f>AD225+AP225</f>
        <v>0</v>
      </c>
      <c r="AT225" s="27"/>
      <c r="AU225" s="27">
        <f>AU226*AU227/1000</f>
        <v>0</v>
      </c>
      <c r="AV225" s="27">
        <f>AT225+AU225</f>
        <v>0</v>
      </c>
      <c r="AW225" s="27"/>
      <c r="AX225" s="27">
        <f>AX226*AX227/1000</f>
        <v>0</v>
      </c>
      <c r="AY225" s="27">
        <f>AW225+AX225</f>
        <v>0</v>
      </c>
      <c r="AZ225" s="27"/>
      <c r="BA225" s="27">
        <f>BA226*BA227/1000</f>
        <v>0</v>
      </c>
      <c r="BB225" s="27">
        <f>AZ225+BA225</f>
        <v>0</v>
      </c>
      <c r="BC225" s="27">
        <f>AT225+AW225+AZ225</f>
        <v>0</v>
      </c>
      <c r="BD225" s="27">
        <f>AU225+AX225+BA225</f>
        <v>0</v>
      </c>
      <c r="BE225" s="27">
        <f>AV225+AY225+BB225</f>
        <v>0</v>
      </c>
      <c r="BF225" s="27">
        <f>AN225+BC225</f>
        <v>0</v>
      </c>
      <c r="BG225" s="27">
        <f>AO225+BD225</f>
        <v>0</v>
      </c>
      <c r="BH225" s="27">
        <f>AP225+BE225</f>
        <v>0</v>
      </c>
      <c r="BI225" s="27">
        <f t="shared" ref="BI225:BK226" si="614">AQ225+BC225</f>
        <v>0</v>
      </c>
      <c r="BJ225" s="27">
        <f t="shared" si="614"/>
        <v>0</v>
      </c>
      <c r="BK225" s="27">
        <f t="shared" si="614"/>
        <v>0</v>
      </c>
      <c r="BL225" s="27"/>
      <c r="BM225" s="27"/>
      <c r="BN225" s="27">
        <f>BL225+BM225</f>
        <v>0</v>
      </c>
      <c r="BO225" s="57">
        <f t="shared" si="561"/>
        <v>0</v>
      </c>
      <c r="BP225" s="27">
        <f t="shared" si="578"/>
        <v>0</v>
      </c>
      <c r="BQ225" s="90"/>
    </row>
    <row r="226" spans="1:70" s="97" customFormat="1" ht="12.75" hidden="1" customHeight="1" outlineLevel="5" x14ac:dyDescent="0.2">
      <c r="A226" s="91"/>
      <c r="B226" s="92" t="s">
        <v>51</v>
      </c>
      <c r="C226" s="93" t="s">
        <v>83</v>
      </c>
      <c r="D226" s="94"/>
      <c r="E226" s="94"/>
      <c r="F226" s="94">
        <f>D226+E226</f>
        <v>0</v>
      </c>
      <c r="G226" s="94"/>
      <c r="H226" s="94"/>
      <c r="I226" s="94">
        <f>G226+H226</f>
        <v>0</v>
      </c>
      <c r="J226" s="94"/>
      <c r="K226" s="94"/>
      <c r="L226" s="94">
        <f>J226+K226</f>
        <v>0</v>
      </c>
      <c r="M226" s="94"/>
      <c r="N226" s="95">
        <f>E226+H226+K226</f>
        <v>0</v>
      </c>
      <c r="O226" s="95">
        <f>F226+I226+L226</f>
        <v>0</v>
      </c>
      <c r="P226" s="94"/>
      <c r="Q226" s="94"/>
      <c r="R226" s="94">
        <f>P226+Q226</f>
        <v>0</v>
      </c>
      <c r="S226" s="94"/>
      <c r="T226" s="94"/>
      <c r="U226" s="94">
        <f>S226+T226</f>
        <v>0</v>
      </c>
      <c r="V226" s="94"/>
      <c r="W226" s="94"/>
      <c r="X226" s="94">
        <f>V226+W226</f>
        <v>0</v>
      </c>
      <c r="Y226" s="94"/>
      <c r="Z226" s="95">
        <f>Q226+T226+W226</f>
        <v>0</v>
      </c>
      <c r="AA226" s="95">
        <f>R226+U226+X226</f>
        <v>0</v>
      </c>
      <c r="AB226" s="94"/>
      <c r="AC226" s="95">
        <f>N226+Z226</f>
        <v>0</v>
      </c>
      <c r="AD226" s="95">
        <f>O226+AA226</f>
        <v>0</v>
      </c>
      <c r="AE226" s="94"/>
      <c r="AF226" s="94"/>
      <c r="AG226" s="94">
        <f>AE226+AF226</f>
        <v>0</v>
      </c>
      <c r="AH226" s="94"/>
      <c r="AI226" s="94"/>
      <c r="AJ226" s="94">
        <f>AH226+AI226</f>
        <v>0</v>
      </c>
      <c r="AK226" s="94"/>
      <c r="AL226" s="94"/>
      <c r="AM226" s="94">
        <f>AK226+AL226</f>
        <v>0</v>
      </c>
      <c r="AN226" s="94"/>
      <c r="AO226" s="95">
        <f>AF226+AI226+AL226</f>
        <v>0</v>
      </c>
      <c r="AP226" s="95">
        <f>AG226+AJ226+AM226</f>
        <v>0</v>
      </c>
      <c r="AQ226" s="94"/>
      <c r="AR226" s="95">
        <f>AC226+AO226</f>
        <v>0</v>
      </c>
      <c r="AS226" s="95">
        <f>AD226+AP226</f>
        <v>0</v>
      </c>
      <c r="AT226" s="94"/>
      <c r="AU226" s="94"/>
      <c r="AV226" s="94">
        <f>AT226+AU226</f>
        <v>0</v>
      </c>
      <c r="AW226" s="94"/>
      <c r="AX226" s="94"/>
      <c r="AY226" s="94">
        <f>AW226+AX226</f>
        <v>0</v>
      </c>
      <c r="AZ226" s="94"/>
      <c r="BA226" s="94"/>
      <c r="BB226" s="94">
        <f>AZ226+BA226</f>
        <v>0</v>
      </c>
      <c r="BC226" s="94"/>
      <c r="BD226" s="95">
        <f>AU226+AX226+BA226</f>
        <v>0</v>
      </c>
      <c r="BE226" s="95">
        <f>AV226+AY226+BB226</f>
        <v>0</v>
      </c>
      <c r="BF226" s="94"/>
      <c r="BG226" s="95">
        <f>AO226+BD226</f>
        <v>0</v>
      </c>
      <c r="BH226" s="95">
        <f>AP226+BE226</f>
        <v>0</v>
      </c>
      <c r="BI226" s="96">
        <f t="shared" si="614"/>
        <v>0</v>
      </c>
      <c r="BJ226" s="95">
        <f t="shared" si="614"/>
        <v>0</v>
      </c>
      <c r="BK226" s="95">
        <f t="shared" si="614"/>
        <v>0</v>
      </c>
      <c r="BL226" s="94"/>
      <c r="BM226" s="94"/>
      <c r="BN226" s="94">
        <f>BL226+BM226</f>
        <v>0</v>
      </c>
      <c r="BO226" s="57">
        <f t="shared" si="561"/>
        <v>0</v>
      </c>
      <c r="BP226" s="27">
        <f t="shared" si="578"/>
        <v>0</v>
      </c>
    </row>
    <row r="227" spans="1:70" s="29" customFormat="1" ht="12.75" hidden="1" outlineLevel="5" x14ac:dyDescent="0.2">
      <c r="A227" s="87"/>
      <c r="B227" s="92" t="s">
        <v>53</v>
      </c>
      <c r="C227" s="93" t="s">
        <v>84</v>
      </c>
      <c r="D227" s="98"/>
      <c r="E227" s="98">
        <f>[3]ЦЕНЫ!E317</f>
        <v>22002.53</v>
      </c>
      <c r="F227" s="98">
        <f>IF(F226=0,,F225/F226*1000)</f>
        <v>0</v>
      </c>
      <c r="G227" s="98"/>
      <c r="H227" s="98">
        <f>[3]ЦЕНЫ!F317</f>
        <v>22002.53</v>
      </c>
      <c r="I227" s="98">
        <f>IF(I226=0,,I225/I226*1000)</f>
        <v>0</v>
      </c>
      <c r="J227" s="98"/>
      <c r="K227" s="98">
        <f>[3]ЦЕНЫ!G317</f>
        <v>22002.53</v>
      </c>
      <c r="L227" s="98">
        <f>IF(L226=0,,L225/L226*1000)</f>
        <v>0</v>
      </c>
      <c r="M227" s="98">
        <f>IF(M226=0,,M225/M226*1000)</f>
        <v>0</v>
      </c>
      <c r="N227" s="98">
        <f>IF(N226=0,,N225/N226*1000)</f>
        <v>0</v>
      </c>
      <c r="O227" s="98">
        <f>IF(O226=0,,O225/O226*1000)</f>
        <v>0</v>
      </c>
      <c r="P227" s="98"/>
      <c r="Q227" s="98">
        <f>[3]ЦЕНЫ!H317</f>
        <v>22002.53</v>
      </c>
      <c r="R227" s="98">
        <f>IF(R226=0,,R225/R226*1000)</f>
        <v>0</v>
      </c>
      <c r="S227" s="98"/>
      <c r="T227" s="98">
        <f>[3]ЦЕНЫ!I317</f>
        <v>22002.53</v>
      </c>
      <c r="U227" s="98">
        <f>IF(U226=0,,U225/U226*1000)</f>
        <v>0</v>
      </c>
      <c r="V227" s="98"/>
      <c r="W227" s="98">
        <f>[3]ЦЕНЫ!J317</f>
        <v>22002.53</v>
      </c>
      <c r="X227" s="98">
        <f>IF(X226=0,,X225/X226*1000)</f>
        <v>0</v>
      </c>
      <c r="Y227" s="98">
        <f t="shared" ref="Y227:AD227" si="615">IF(Y226=0,,Y225/Y226*1000)</f>
        <v>0</v>
      </c>
      <c r="Z227" s="98">
        <f t="shared" si="615"/>
        <v>0</v>
      </c>
      <c r="AA227" s="98">
        <f t="shared" si="615"/>
        <v>0</v>
      </c>
      <c r="AB227" s="98">
        <f t="shared" si="615"/>
        <v>0</v>
      </c>
      <c r="AC227" s="98">
        <f t="shared" si="615"/>
        <v>0</v>
      </c>
      <c r="AD227" s="98">
        <f t="shared" si="615"/>
        <v>0</v>
      </c>
      <c r="AE227" s="98"/>
      <c r="AF227" s="98">
        <f>[3]ЦЕНЫ!K317</f>
        <v>22002.53</v>
      </c>
      <c r="AG227" s="98">
        <f>IF(AG226=0,,AG225/AG226*1000)</f>
        <v>0</v>
      </c>
      <c r="AH227" s="98"/>
      <c r="AI227" s="98">
        <f>[3]ЦЕНЫ!L317</f>
        <v>22002.53</v>
      </c>
      <c r="AJ227" s="98">
        <f>IF(AJ226=0,,AJ225/AJ226*1000)</f>
        <v>0</v>
      </c>
      <c r="AK227" s="98"/>
      <c r="AL227" s="98">
        <f>[3]ЦЕНЫ!M317</f>
        <v>22002.53</v>
      </c>
      <c r="AM227" s="98">
        <f>IF(AM226=0,,AM225/AM226*1000)</f>
        <v>0</v>
      </c>
      <c r="AN227" s="98">
        <f t="shared" ref="AN227:AS227" si="616">IF(AN226=0,,AN225/AN226*1000)</f>
        <v>0</v>
      </c>
      <c r="AO227" s="98">
        <f t="shared" si="616"/>
        <v>0</v>
      </c>
      <c r="AP227" s="98">
        <f t="shared" si="616"/>
        <v>0</v>
      </c>
      <c r="AQ227" s="98">
        <f t="shared" si="616"/>
        <v>0</v>
      </c>
      <c r="AR227" s="98">
        <f t="shared" si="616"/>
        <v>0</v>
      </c>
      <c r="AS227" s="98">
        <f t="shared" si="616"/>
        <v>0</v>
      </c>
      <c r="AT227" s="98"/>
      <c r="AU227" s="98">
        <f>[3]ЦЕНЫ!N317</f>
        <v>22002.53</v>
      </c>
      <c r="AV227" s="98">
        <f>IF(AV226=0,,AV225/AV226*1000)</f>
        <v>0</v>
      </c>
      <c r="AW227" s="98"/>
      <c r="AX227" s="98">
        <f>[3]ЦЕНЫ!O317</f>
        <v>22002.53</v>
      </c>
      <c r="AY227" s="98">
        <f>IF(AY226=0,,AY225/AY226*1000)</f>
        <v>0</v>
      </c>
      <c r="AZ227" s="98"/>
      <c r="BA227" s="98">
        <f>[3]ЦЕНЫ!P317</f>
        <v>22002.53</v>
      </c>
      <c r="BB227" s="98">
        <f>IF(BB226=0,,BB225/BB226*1000)</f>
        <v>0</v>
      </c>
      <c r="BC227" s="98">
        <f t="shared" ref="BC227:BK227" si="617">IF(BC226=0,,BC225/BC226*1000)</f>
        <v>0</v>
      </c>
      <c r="BD227" s="98">
        <f t="shared" si="617"/>
        <v>0</v>
      </c>
      <c r="BE227" s="98">
        <f t="shared" si="617"/>
        <v>0</v>
      </c>
      <c r="BF227" s="98">
        <f t="shared" si="617"/>
        <v>0</v>
      </c>
      <c r="BG227" s="98">
        <f t="shared" si="617"/>
        <v>0</v>
      </c>
      <c r="BH227" s="98">
        <f t="shared" si="617"/>
        <v>0</v>
      </c>
      <c r="BI227" s="98">
        <f t="shared" si="617"/>
        <v>0</v>
      </c>
      <c r="BJ227" s="98">
        <f t="shared" si="617"/>
        <v>0</v>
      </c>
      <c r="BK227" s="98">
        <f t="shared" si="617"/>
        <v>0</v>
      </c>
      <c r="BL227" s="98"/>
      <c r="BM227" s="98"/>
      <c r="BN227" s="98">
        <f>IF(BN226=0,,BN225/BN226*1000)</f>
        <v>0</v>
      </c>
      <c r="BO227" s="57">
        <f t="shared" si="561"/>
        <v>0</v>
      </c>
      <c r="BP227" s="27">
        <f t="shared" si="578"/>
        <v>0</v>
      </c>
    </row>
    <row r="228" spans="1:70" ht="12.75" hidden="1" customHeight="1" outlineLevel="4" x14ac:dyDescent="0.2">
      <c r="A228" s="87"/>
      <c r="B228" s="88" t="s">
        <v>168</v>
      </c>
      <c r="C228" s="89" t="s">
        <v>44</v>
      </c>
      <c r="D228" s="27"/>
      <c r="E228" s="27">
        <f>E229*E230/1000</f>
        <v>0</v>
      </c>
      <c r="F228" s="27">
        <f>D228+E228</f>
        <v>0</v>
      </c>
      <c r="G228" s="27"/>
      <c r="H228" s="27">
        <f>H229*H230/1000</f>
        <v>0</v>
      </c>
      <c r="I228" s="27">
        <f>G228+H228</f>
        <v>0</v>
      </c>
      <c r="J228" s="27"/>
      <c r="K228" s="27">
        <f>K229*K230/1000</f>
        <v>0</v>
      </c>
      <c r="L228" s="27">
        <f>J228+K228</f>
        <v>0</v>
      </c>
      <c r="M228" s="27">
        <f>D228+G228+J228</f>
        <v>0</v>
      </c>
      <c r="N228" s="27">
        <f>E228+H228+K228</f>
        <v>0</v>
      </c>
      <c r="O228" s="27">
        <f>F228+I228+L228</f>
        <v>0</v>
      </c>
      <c r="P228" s="27"/>
      <c r="Q228" s="27">
        <f>Q229*Q230/1000</f>
        <v>0</v>
      </c>
      <c r="R228" s="27">
        <f>P228+Q228</f>
        <v>0</v>
      </c>
      <c r="S228" s="27"/>
      <c r="T228" s="27">
        <f>T229*T230/1000</f>
        <v>0</v>
      </c>
      <c r="U228" s="27">
        <f>S228+T228</f>
        <v>0</v>
      </c>
      <c r="V228" s="27"/>
      <c r="W228" s="27">
        <f>W229*W230/1000</f>
        <v>0</v>
      </c>
      <c r="X228" s="27">
        <f>V228+W228</f>
        <v>0</v>
      </c>
      <c r="Y228" s="27">
        <f>P228+S228+V228</f>
        <v>0</v>
      </c>
      <c r="Z228" s="27">
        <f>Q228+T228+W228</f>
        <v>0</v>
      </c>
      <c r="AA228" s="27">
        <f>R228+U228+X228</f>
        <v>0</v>
      </c>
      <c r="AB228" s="27">
        <f>M228+Y228</f>
        <v>0</v>
      </c>
      <c r="AC228" s="27">
        <f>N228+Z228</f>
        <v>0</v>
      </c>
      <c r="AD228" s="27">
        <f>O228+AA228</f>
        <v>0</v>
      </c>
      <c r="AE228" s="27"/>
      <c r="AF228" s="27">
        <f>AF229*AF230/1000</f>
        <v>0</v>
      </c>
      <c r="AG228" s="27">
        <f>AE228+AF228</f>
        <v>0</v>
      </c>
      <c r="AH228" s="27"/>
      <c r="AI228" s="27">
        <f>AI229*AI230/1000</f>
        <v>0</v>
      </c>
      <c r="AJ228" s="27">
        <f>AH228+AI228</f>
        <v>0</v>
      </c>
      <c r="AK228" s="27"/>
      <c r="AL228" s="27">
        <f>AL229*AL230/1000</f>
        <v>0</v>
      </c>
      <c r="AM228" s="27">
        <f>AK228+AL228</f>
        <v>0</v>
      </c>
      <c r="AN228" s="27">
        <f>AE228+AH228+AK228</f>
        <v>0</v>
      </c>
      <c r="AO228" s="27">
        <f>AF228+AI228+AL228</f>
        <v>0</v>
      </c>
      <c r="AP228" s="27">
        <f>AG228+AJ228+AM228</f>
        <v>0</v>
      </c>
      <c r="AQ228" s="27">
        <f>AB228+AN228</f>
        <v>0</v>
      </c>
      <c r="AR228" s="27">
        <f>AC228+AO228</f>
        <v>0</v>
      </c>
      <c r="AS228" s="27">
        <f>AD228+AP228</f>
        <v>0</v>
      </c>
      <c r="AT228" s="27"/>
      <c r="AU228" s="27">
        <f>AU229*AU230/1000</f>
        <v>0</v>
      </c>
      <c r="AV228" s="27">
        <f>AT228+AU228</f>
        <v>0</v>
      </c>
      <c r="AW228" s="27"/>
      <c r="AX228" s="27">
        <f>AX229*AX230/1000</f>
        <v>0</v>
      </c>
      <c r="AY228" s="27">
        <f>AW228+AX228</f>
        <v>0</v>
      </c>
      <c r="AZ228" s="27"/>
      <c r="BA228" s="27">
        <f>BA229*BA230/1000</f>
        <v>0</v>
      </c>
      <c r="BB228" s="27">
        <f>AZ228+BA228</f>
        <v>0</v>
      </c>
      <c r="BC228" s="27">
        <f>AT228+AW228+AZ228</f>
        <v>0</v>
      </c>
      <c r="BD228" s="27">
        <f>AU228+AX228+BA228</f>
        <v>0</v>
      </c>
      <c r="BE228" s="27">
        <f>AV228+AY228+BB228</f>
        <v>0</v>
      </c>
      <c r="BF228" s="27">
        <f>AN228+BC228</f>
        <v>0</v>
      </c>
      <c r="BG228" s="27">
        <f>AO228+BD228</f>
        <v>0</v>
      </c>
      <c r="BH228" s="27">
        <f>AP228+BE228</f>
        <v>0</v>
      </c>
      <c r="BI228" s="27">
        <f t="shared" ref="BI228:BK229" si="618">AQ228+BC228</f>
        <v>0</v>
      </c>
      <c r="BJ228" s="27">
        <f t="shared" si="618"/>
        <v>0</v>
      </c>
      <c r="BK228" s="27">
        <f t="shared" si="618"/>
        <v>0</v>
      </c>
      <c r="BL228" s="27"/>
      <c r="BM228" s="27"/>
      <c r="BN228" s="27">
        <f>BL228+BM228</f>
        <v>0</v>
      </c>
      <c r="BO228" s="57">
        <f t="shared" si="561"/>
        <v>0</v>
      </c>
      <c r="BP228" s="27">
        <f t="shared" si="578"/>
        <v>0</v>
      </c>
      <c r="BQ228" s="90"/>
    </row>
    <row r="229" spans="1:70" s="97" customFormat="1" ht="12.75" hidden="1" customHeight="1" outlineLevel="5" x14ac:dyDescent="0.2">
      <c r="A229" s="91"/>
      <c r="B229" s="92" t="s">
        <v>51</v>
      </c>
      <c r="C229" s="93" t="s">
        <v>83</v>
      </c>
      <c r="D229" s="94"/>
      <c r="E229" s="94"/>
      <c r="F229" s="94">
        <f>D229+E229</f>
        <v>0</v>
      </c>
      <c r="G229" s="94"/>
      <c r="H229" s="94"/>
      <c r="I229" s="94">
        <f>G229+H229</f>
        <v>0</v>
      </c>
      <c r="J229" s="94"/>
      <c r="K229" s="94"/>
      <c r="L229" s="94">
        <f>J229+K229</f>
        <v>0</v>
      </c>
      <c r="M229" s="94"/>
      <c r="N229" s="95">
        <f>E229+H229+K229</f>
        <v>0</v>
      </c>
      <c r="O229" s="95">
        <f>F229+I229+L229</f>
        <v>0</v>
      </c>
      <c r="P229" s="94"/>
      <c r="Q229" s="94"/>
      <c r="R229" s="94">
        <f>P229+Q229</f>
        <v>0</v>
      </c>
      <c r="S229" s="94"/>
      <c r="T229" s="94"/>
      <c r="U229" s="94">
        <f>S229+T229</f>
        <v>0</v>
      </c>
      <c r="V229" s="94"/>
      <c r="W229" s="94"/>
      <c r="X229" s="94">
        <f>V229+W229</f>
        <v>0</v>
      </c>
      <c r="Y229" s="94"/>
      <c r="Z229" s="95">
        <f>Q229+T229+W229</f>
        <v>0</v>
      </c>
      <c r="AA229" s="95">
        <f>R229+U229+X229</f>
        <v>0</v>
      </c>
      <c r="AB229" s="94"/>
      <c r="AC229" s="95">
        <f>N229+Z229</f>
        <v>0</v>
      </c>
      <c r="AD229" s="95">
        <f>O229+AA229</f>
        <v>0</v>
      </c>
      <c r="AE229" s="94"/>
      <c r="AF229" s="94"/>
      <c r="AG229" s="94">
        <f>AE229+AF229</f>
        <v>0</v>
      </c>
      <c r="AH229" s="94"/>
      <c r="AI229" s="94"/>
      <c r="AJ229" s="94">
        <f>AH229+AI229</f>
        <v>0</v>
      </c>
      <c r="AK229" s="94"/>
      <c r="AL229" s="94"/>
      <c r="AM229" s="94">
        <f>AK229+AL229</f>
        <v>0</v>
      </c>
      <c r="AN229" s="94"/>
      <c r="AO229" s="95">
        <f>AF229+AI229+AL229</f>
        <v>0</v>
      </c>
      <c r="AP229" s="95">
        <f>AG229+AJ229+AM229</f>
        <v>0</v>
      </c>
      <c r="AQ229" s="94"/>
      <c r="AR229" s="95">
        <f>AC229+AO229</f>
        <v>0</v>
      </c>
      <c r="AS229" s="95">
        <f>AD229+AP229</f>
        <v>0</v>
      </c>
      <c r="AT229" s="94"/>
      <c r="AU229" s="94"/>
      <c r="AV229" s="94">
        <f>AT229+AU229</f>
        <v>0</v>
      </c>
      <c r="AW229" s="94"/>
      <c r="AX229" s="94"/>
      <c r="AY229" s="94">
        <f>AW229+AX229</f>
        <v>0</v>
      </c>
      <c r="AZ229" s="94"/>
      <c r="BA229" s="94"/>
      <c r="BB229" s="94">
        <f>AZ229+BA229</f>
        <v>0</v>
      </c>
      <c r="BC229" s="94"/>
      <c r="BD229" s="95">
        <f>AU229+AX229+BA229</f>
        <v>0</v>
      </c>
      <c r="BE229" s="95">
        <f>AV229+AY229+BB229</f>
        <v>0</v>
      </c>
      <c r="BF229" s="94"/>
      <c r="BG229" s="95">
        <f>AO229+BD229</f>
        <v>0</v>
      </c>
      <c r="BH229" s="95">
        <f>AP229+BE229</f>
        <v>0</v>
      </c>
      <c r="BI229" s="96">
        <f t="shared" si="618"/>
        <v>0</v>
      </c>
      <c r="BJ229" s="95">
        <f t="shared" si="618"/>
        <v>0</v>
      </c>
      <c r="BK229" s="95">
        <f t="shared" si="618"/>
        <v>0</v>
      </c>
      <c r="BL229" s="94"/>
      <c r="BM229" s="94"/>
      <c r="BN229" s="94">
        <f>BL229+BM229</f>
        <v>0</v>
      </c>
      <c r="BO229" s="57">
        <f t="shared" si="561"/>
        <v>0</v>
      </c>
      <c r="BP229" s="27">
        <f t="shared" si="578"/>
        <v>0</v>
      </c>
    </row>
    <row r="230" spans="1:70" s="29" customFormat="1" ht="12.75" hidden="1" outlineLevel="5" x14ac:dyDescent="0.2">
      <c r="A230" s="87"/>
      <c r="B230" s="92" t="s">
        <v>53</v>
      </c>
      <c r="C230" s="93" t="s">
        <v>84</v>
      </c>
      <c r="D230" s="98"/>
      <c r="E230" s="98">
        <f>[3]ЦЕНЫ!E318</f>
        <v>41451.71</v>
      </c>
      <c r="F230" s="98">
        <f>IF(F229=0,,F228/F229*1000)</f>
        <v>0</v>
      </c>
      <c r="G230" s="98"/>
      <c r="H230" s="98">
        <f>[3]ЦЕНЫ!F318</f>
        <v>41451.71</v>
      </c>
      <c r="I230" s="98">
        <f>IF(I229=0,,I228/I229*1000)</f>
        <v>0</v>
      </c>
      <c r="J230" s="98"/>
      <c r="K230" s="98">
        <f>[3]ЦЕНЫ!G318</f>
        <v>41451.71</v>
      </c>
      <c r="L230" s="98">
        <f>IF(L229=0,,L228/L229*1000)</f>
        <v>0</v>
      </c>
      <c r="M230" s="98">
        <f>IF(M229=0,,M228/M229*1000)</f>
        <v>0</v>
      </c>
      <c r="N230" s="98">
        <f>IF(N229=0,,N228/N229*1000)</f>
        <v>0</v>
      </c>
      <c r="O230" s="98">
        <f>IF(O229=0,,O228/O229*1000)</f>
        <v>0</v>
      </c>
      <c r="P230" s="98"/>
      <c r="Q230" s="98">
        <f>[3]ЦЕНЫ!H318</f>
        <v>41451.71</v>
      </c>
      <c r="R230" s="98">
        <f>IF(R229=0,,R228/R229*1000)</f>
        <v>0</v>
      </c>
      <c r="S230" s="98"/>
      <c r="T230" s="98">
        <f>[3]ЦЕНЫ!I318</f>
        <v>41451.71</v>
      </c>
      <c r="U230" s="98">
        <f>IF(U229=0,,U228/U229*1000)</f>
        <v>0</v>
      </c>
      <c r="V230" s="98"/>
      <c r="W230" s="98">
        <f>[3]ЦЕНЫ!J318</f>
        <v>41451.71</v>
      </c>
      <c r="X230" s="98">
        <f>IF(X229=0,,X228/X229*1000)</f>
        <v>0</v>
      </c>
      <c r="Y230" s="98">
        <f t="shared" ref="Y230:AD230" si="619">IF(Y229=0,,Y228/Y229*1000)</f>
        <v>0</v>
      </c>
      <c r="Z230" s="98">
        <f t="shared" si="619"/>
        <v>0</v>
      </c>
      <c r="AA230" s="98">
        <f t="shared" si="619"/>
        <v>0</v>
      </c>
      <c r="AB230" s="98">
        <f t="shared" si="619"/>
        <v>0</v>
      </c>
      <c r="AC230" s="98">
        <f t="shared" si="619"/>
        <v>0</v>
      </c>
      <c r="AD230" s="98">
        <f t="shared" si="619"/>
        <v>0</v>
      </c>
      <c r="AE230" s="98"/>
      <c r="AF230" s="98">
        <f>[3]ЦЕНЫ!K318</f>
        <v>41451.71</v>
      </c>
      <c r="AG230" s="98">
        <f>IF(AG229=0,,AG228/AG229*1000)</f>
        <v>0</v>
      </c>
      <c r="AH230" s="98"/>
      <c r="AI230" s="98">
        <f>[3]ЦЕНЫ!L318</f>
        <v>41451.71</v>
      </c>
      <c r="AJ230" s="98">
        <f>IF(AJ229=0,,AJ228/AJ229*1000)</f>
        <v>0</v>
      </c>
      <c r="AK230" s="98"/>
      <c r="AL230" s="98">
        <f>[3]ЦЕНЫ!M318</f>
        <v>41451.71</v>
      </c>
      <c r="AM230" s="98">
        <f>IF(AM229=0,,AM228/AM229*1000)</f>
        <v>0</v>
      </c>
      <c r="AN230" s="98">
        <f t="shared" ref="AN230:AS230" si="620">IF(AN229=0,,AN228/AN229*1000)</f>
        <v>0</v>
      </c>
      <c r="AO230" s="98">
        <f t="shared" si="620"/>
        <v>0</v>
      </c>
      <c r="AP230" s="98">
        <f t="shared" si="620"/>
        <v>0</v>
      </c>
      <c r="AQ230" s="98">
        <f t="shared" si="620"/>
        <v>0</v>
      </c>
      <c r="AR230" s="98">
        <f t="shared" si="620"/>
        <v>0</v>
      </c>
      <c r="AS230" s="98">
        <f t="shared" si="620"/>
        <v>0</v>
      </c>
      <c r="AT230" s="98"/>
      <c r="AU230" s="98">
        <f>[3]ЦЕНЫ!N318</f>
        <v>41451.71</v>
      </c>
      <c r="AV230" s="98">
        <f>IF(AV229=0,,AV228/AV229*1000)</f>
        <v>0</v>
      </c>
      <c r="AW230" s="98"/>
      <c r="AX230" s="98">
        <f>[3]ЦЕНЫ!O318</f>
        <v>41451.71</v>
      </c>
      <c r="AY230" s="98">
        <f>IF(AY229=0,,AY228/AY229*1000)</f>
        <v>0</v>
      </c>
      <c r="AZ230" s="98"/>
      <c r="BA230" s="98">
        <f>[3]ЦЕНЫ!P318</f>
        <v>41451.71</v>
      </c>
      <c r="BB230" s="98">
        <f>IF(BB229=0,,BB228/BB229*1000)</f>
        <v>0</v>
      </c>
      <c r="BC230" s="98">
        <f t="shared" ref="BC230:BK230" si="621">IF(BC229=0,,BC228/BC229*1000)</f>
        <v>0</v>
      </c>
      <c r="BD230" s="98">
        <f t="shared" si="621"/>
        <v>0</v>
      </c>
      <c r="BE230" s="98">
        <f t="shared" si="621"/>
        <v>0</v>
      </c>
      <c r="BF230" s="98">
        <f t="shared" si="621"/>
        <v>0</v>
      </c>
      <c r="BG230" s="98">
        <f t="shared" si="621"/>
        <v>0</v>
      </c>
      <c r="BH230" s="98">
        <f t="shared" si="621"/>
        <v>0</v>
      </c>
      <c r="BI230" s="98">
        <f t="shared" si="621"/>
        <v>0</v>
      </c>
      <c r="BJ230" s="98">
        <f t="shared" si="621"/>
        <v>0</v>
      </c>
      <c r="BK230" s="98">
        <f t="shared" si="621"/>
        <v>0</v>
      </c>
      <c r="BL230" s="98"/>
      <c r="BM230" s="98"/>
      <c r="BN230" s="98">
        <f>IF(BN229=0,,BN228/BN229*1000)</f>
        <v>0</v>
      </c>
      <c r="BO230" s="57">
        <f t="shared" si="561"/>
        <v>0</v>
      </c>
      <c r="BP230" s="27">
        <f t="shared" si="578"/>
        <v>0</v>
      </c>
    </row>
    <row r="231" spans="1:70" ht="12.75" hidden="1" customHeight="1" outlineLevel="4" x14ac:dyDescent="0.2">
      <c r="A231" s="87"/>
      <c r="B231" s="88" t="s">
        <v>169</v>
      </c>
      <c r="C231" s="89" t="s">
        <v>44</v>
      </c>
      <c r="D231" s="27"/>
      <c r="E231" s="27">
        <v>30</v>
      </c>
      <c r="F231" s="27">
        <f>D231+E231</f>
        <v>30</v>
      </c>
      <c r="G231" s="27"/>
      <c r="H231" s="27">
        <v>30</v>
      </c>
      <c r="I231" s="27">
        <f>G231+H231</f>
        <v>30</v>
      </c>
      <c r="J231" s="27"/>
      <c r="K231" s="27">
        <v>30</v>
      </c>
      <c r="L231" s="27">
        <f>J231+K231</f>
        <v>30</v>
      </c>
      <c r="M231" s="27">
        <f t="shared" ref="M231:O233" si="622">D231+G231+J231</f>
        <v>0</v>
      </c>
      <c r="N231" s="27">
        <f t="shared" si="622"/>
        <v>90</v>
      </c>
      <c r="O231" s="27">
        <f t="shared" si="622"/>
        <v>90</v>
      </c>
      <c r="P231" s="27"/>
      <c r="Q231" s="27">
        <v>30</v>
      </c>
      <c r="R231" s="27">
        <f>P231+Q231</f>
        <v>30</v>
      </c>
      <c r="S231" s="27"/>
      <c r="T231" s="27">
        <v>30</v>
      </c>
      <c r="U231" s="27">
        <f>S231+T231</f>
        <v>30</v>
      </c>
      <c r="V231" s="27"/>
      <c r="W231" s="27">
        <v>30</v>
      </c>
      <c r="X231" s="27">
        <f>V231+W231</f>
        <v>30</v>
      </c>
      <c r="Y231" s="27">
        <f t="shared" ref="Y231:AA233" si="623">P231+S231+V231</f>
        <v>0</v>
      </c>
      <c r="Z231" s="27">
        <f t="shared" si="623"/>
        <v>90</v>
      </c>
      <c r="AA231" s="27">
        <f t="shared" si="623"/>
        <v>90</v>
      </c>
      <c r="AB231" s="27">
        <f t="shared" ref="AB231:AD233" si="624">M231+Y231</f>
        <v>0</v>
      </c>
      <c r="AC231" s="27">
        <f t="shared" si="624"/>
        <v>180</v>
      </c>
      <c r="AD231" s="27">
        <f t="shared" si="624"/>
        <v>180</v>
      </c>
      <c r="AE231" s="27"/>
      <c r="AF231" s="27">
        <v>30</v>
      </c>
      <c r="AG231" s="27">
        <f>AE231+AF231</f>
        <v>30</v>
      </c>
      <c r="AH231" s="27"/>
      <c r="AI231" s="27">
        <v>30</v>
      </c>
      <c r="AJ231" s="27">
        <f>AH231+AI231</f>
        <v>30</v>
      </c>
      <c r="AK231" s="27"/>
      <c r="AL231" s="27">
        <v>30</v>
      </c>
      <c r="AM231" s="27">
        <f>AK231+AL231</f>
        <v>30</v>
      </c>
      <c r="AN231" s="27">
        <f t="shared" ref="AN231:AP233" si="625">AE231+AH231+AK231</f>
        <v>0</v>
      </c>
      <c r="AO231" s="27">
        <f t="shared" si="625"/>
        <v>90</v>
      </c>
      <c r="AP231" s="27">
        <f t="shared" si="625"/>
        <v>90</v>
      </c>
      <c r="AQ231" s="27">
        <f t="shared" ref="AQ231:AS233" si="626">AB231+AN231</f>
        <v>0</v>
      </c>
      <c r="AR231" s="27">
        <f t="shared" si="626"/>
        <v>270</v>
      </c>
      <c r="AS231" s="27">
        <f t="shared" si="626"/>
        <v>270</v>
      </c>
      <c r="AT231" s="27"/>
      <c r="AU231" s="27">
        <v>30</v>
      </c>
      <c r="AV231" s="27">
        <f>AT231+AU231</f>
        <v>30</v>
      </c>
      <c r="AW231" s="27"/>
      <c r="AX231" s="27">
        <v>30</v>
      </c>
      <c r="AY231" s="27">
        <f>AW231+AX231</f>
        <v>30</v>
      </c>
      <c r="AZ231" s="27"/>
      <c r="BA231" s="27">
        <v>30</v>
      </c>
      <c r="BB231" s="27">
        <f>AZ231+BA231</f>
        <v>30</v>
      </c>
      <c r="BC231" s="27">
        <f t="shared" ref="BC231:BE233" si="627">AT231+AW231+AZ231</f>
        <v>0</v>
      </c>
      <c r="BD231" s="27">
        <f t="shared" si="627"/>
        <v>90</v>
      </c>
      <c r="BE231" s="27">
        <f t="shared" si="627"/>
        <v>90</v>
      </c>
      <c r="BF231" s="27">
        <f t="shared" ref="BF231:BH233" si="628">AN231+BC231</f>
        <v>0</v>
      </c>
      <c r="BG231" s="27">
        <f t="shared" si="628"/>
        <v>180</v>
      </c>
      <c r="BH231" s="27">
        <f t="shared" si="628"/>
        <v>180</v>
      </c>
      <c r="BI231" s="27">
        <f t="shared" ref="BI231:BK234" si="629">AQ231+BC231</f>
        <v>0</v>
      </c>
      <c r="BJ231" s="27">
        <f t="shared" si="629"/>
        <v>360</v>
      </c>
      <c r="BK231" s="27">
        <f t="shared" si="629"/>
        <v>360</v>
      </c>
      <c r="BL231" s="27"/>
      <c r="BM231" s="27"/>
      <c r="BN231" s="27">
        <f>BL231+BM231</f>
        <v>0</v>
      </c>
      <c r="BO231" s="57">
        <f t="shared" si="561"/>
        <v>-30</v>
      </c>
      <c r="BP231" s="27">
        <f t="shared" si="578"/>
        <v>-100</v>
      </c>
      <c r="BQ231" s="90"/>
    </row>
    <row r="232" spans="1:70" s="86" customFormat="1" ht="12.75" customHeight="1" outlineLevel="3" collapsed="1" x14ac:dyDescent="0.2">
      <c r="A232" s="83" t="s">
        <v>152</v>
      </c>
      <c r="B232" s="84" t="s">
        <v>170</v>
      </c>
      <c r="C232" s="85" t="s">
        <v>44</v>
      </c>
      <c r="D232" s="57"/>
      <c r="E232" s="57">
        <f>E233</f>
        <v>8.25</v>
      </c>
      <c r="F232" s="57">
        <f>D232+E232</f>
        <v>8.25</v>
      </c>
      <c r="G232" s="57"/>
      <c r="H232" s="57">
        <f>H233</f>
        <v>8.25</v>
      </c>
      <c r="I232" s="57">
        <f>G232+H232</f>
        <v>8.25</v>
      </c>
      <c r="J232" s="57"/>
      <c r="K232" s="57">
        <f>K233</f>
        <v>8.25</v>
      </c>
      <c r="L232" s="57">
        <f>J232+K232</f>
        <v>8.25</v>
      </c>
      <c r="M232" s="57">
        <f t="shared" si="622"/>
        <v>0</v>
      </c>
      <c r="N232" s="57">
        <f t="shared" si="622"/>
        <v>24.75</v>
      </c>
      <c r="O232" s="57">
        <f t="shared" si="622"/>
        <v>24.75</v>
      </c>
      <c r="P232" s="57"/>
      <c r="Q232" s="57">
        <f>Q233</f>
        <v>8.25</v>
      </c>
      <c r="R232" s="57">
        <f>P232+Q232</f>
        <v>8.25</v>
      </c>
      <c r="S232" s="57"/>
      <c r="T232" s="57">
        <f>T233</f>
        <v>8.25</v>
      </c>
      <c r="U232" s="57">
        <f>S232+T232</f>
        <v>8.25</v>
      </c>
      <c r="V232" s="57"/>
      <c r="W232" s="57">
        <f>W233</f>
        <v>8.25</v>
      </c>
      <c r="X232" s="57">
        <f>V232+W232</f>
        <v>8.25</v>
      </c>
      <c r="Y232" s="57">
        <f t="shared" si="623"/>
        <v>0</v>
      </c>
      <c r="Z232" s="57">
        <f t="shared" si="623"/>
        <v>24.75</v>
      </c>
      <c r="AA232" s="57">
        <f t="shared" si="623"/>
        <v>24.75</v>
      </c>
      <c r="AB232" s="57">
        <f t="shared" si="624"/>
        <v>0</v>
      </c>
      <c r="AC232" s="57">
        <f t="shared" si="624"/>
        <v>49.5</v>
      </c>
      <c r="AD232" s="57">
        <f t="shared" si="624"/>
        <v>49.5</v>
      </c>
      <c r="AE232" s="57"/>
      <c r="AF232" s="57">
        <f>AF233</f>
        <v>8.25</v>
      </c>
      <c r="AG232" s="57">
        <f>AE232+AF232</f>
        <v>8.25</v>
      </c>
      <c r="AH232" s="57"/>
      <c r="AI232" s="57">
        <f>AI233</f>
        <v>8.25</v>
      </c>
      <c r="AJ232" s="57">
        <f>AH232+AI232</f>
        <v>8.25</v>
      </c>
      <c r="AK232" s="57"/>
      <c r="AL232" s="57">
        <f>AL233</f>
        <v>8.25</v>
      </c>
      <c r="AM232" s="57">
        <f>AK232+AL232</f>
        <v>8.25</v>
      </c>
      <c r="AN232" s="57">
        <f t="shared" si="625"/>
        <v>0</v>
      </c>
      <c r="AO232" s="57">
        <f t="shared" si="625"/>
        <v>24.75</v>
      </c>
      <c r="AP232" s="57">
        <f t="shared" si="625"/>
        <v>24.75</v>
      </c>
      <c r="AQ232" s="57">
        <f t="shared" si="626"/>
        <v>0</v>
      </c>
      <c r="AR232" s="57">
        <f t="shared" si="626"/>
        <v>74.25</v>
      </c>
      <c r="AS232" s="57">
        <f t="shared" si="626"/>
        <v>74.25</v>
      </c>
      <c r="AT232" s="57"/>
      <c r="AU232" s="57">
        <f>AU233</f>
        <v>8.25</v>
      </c>
      <c r="AV232" s="57">
        <f>AT232+AU232</f>
        <v>8.25</v>
      </c>
      <c r="AW232" s="57"/>
      <c r="AX232" s="57">
        <f>AX233</f>
        <v>8.25</v>
      </c>
      <c r="AY232" s="57">
        <f>AW232+AX232</f>
        <v>8.25</v>
      </c>
      <c r="AZ232" s="57"/>
      <c r="BA232" s="57">
        <f>BA233</f>
        <v>8.25</v>
      </c>
      <c r="BB232" s="57">
        <f>AZ232+BA232</f>
        <v>8.25</v>
      </c>
      <c r="BC232" s="57">
        <f t="shared" si="627"/>
        <v>0</v>
      </c>
      <c r="BD232" s="57">
        <f t="shared" si="627"/>
        <v>24.75</v>
      </c>
      <c r="BE232" s="57">
        <f t="shared" si="627"/>
        <v>24.75</v>
      </c>
      <c r="BF232" s="57">
        <f t="shared" si="628"/>
        <v>0</v>
      </c>
      <c r="BG232" s="57">
        <f t="shared" si="628"/>
        <v>49.5</v>
      </c>
      <c r="BH232" s="57">
        <f t="shared" si="628"/>
        <v>49.5</v>
      </c>
      <c r="BI232" s="57">
        <f t="shared" si="629"/>
        <v>0</v>
      </c>
      <c r="BJ232" s="57">
        <f t="shared" si="629"/>
        <v>99</v>
      </c>
      <c r="BK232" s="57">
        <f t="shared" si="629"/>
        <v>99</v>
      </c>
      <c r="BL232" s="57"/>
      <c r="BM232" s="57">
        <f>BM233</f>
        <v>16.5</v>
      </c>
      <c r="BN232" s="57">
        <f>BL232+BM232</f>
        <v>16.5</v>
      </c>
      <c r="BO232" s="57">
        <f t="shared" si="561"/>
        <v>8.25</v>
      </c>
      <c r="BP232" s="57">
        <f t="shared" si="578"/>
        <v>100</v>
      </c>
      <c r="BQ232" s="42"/>
      <c r="BR232" s="43"/>
    </row>
    <row r="233" spans="1:70" ht="12.75" hidden="1" customHeight="1" outlineLevel="4" x14ac:dyDescent="0.2">
      <c r="A233" s="87"/>
      <c r="B233" s="88" t="s">
        <v>171</v>
      </c>
      <c r="C233" s="89" t="s">
        <v>44</v>
      </c>
      <c r="D233" s="27"/>
      <c r="E233" s="27">
        <f>E234*E235/1000</f>
        <v>8.25</v>
      </c>
      <c r="F233" s="27">
        <f>D233+E233</f>
        <v>8.25</v>
      </c>
      <c r="G233" s="27"/>
      <c r="H233" s="27">
        <f>H234*H235/1000</f>
        <v>8.25</v>
      </c>
      <c r="I233" s="27">
        <f>G233+H233</f>
        <v>8.25</v>
      </c>
      <c r="J233" s="27"/>
      <c r="K233" s="27">
        <f>K234*K235/1000</f>
        <v>8.25</v>
      </c>
      <c r="L233" s="27">
        <f>J233+K233</f>
        <v>8.25</v>
      </c>
      <c r="M233" s="27">
        <f t="shared" si="622"/>
        <v>0</v>
      </c>
      <c r="N233" s="27">
        <f t="shared" si="622"/>
        <v>24.75</v>
      </c>
      <c r="O233" s="27">
        <f t="shared" si="622"/>
        <v>24.75</v>
      </c>
      <c r="P233" s="27"/>
      <c r="Q233" s="27">
        <f>Q234*Q235/1000</f>
        <v>8.25</v>
      </c>
      <c r="R233" s="27">
        <f>P233+Q233</f>
        <v>8.25</v>
      </c>
      <c r="S233" s="27"/>
      <c r="T233" s="27">
        <f>T234*T235/1000</f>
        <v>8.25</v>
      </c>
      <c r="U233" s="27">
        <f>S233+T233</f>
        <v>8.25</v>
      </c>
      <c r="V233" s="27"/>
      <c r="W233" s="27">
        <f>W234*W235/1000</f>
        <v>8.25</v>
      </c>
      <c r="X233" s="27">
        <f>V233+W233</f>
        <v>8.25</v>
      </c>
      <c r="Y233" s="27">
        <f t="shared" si="623"/>
        <v>0</v>
      </c>
      <c r="Z233" s="27">
        <f t="shared" si="623"/>
        <v>24.75</v>
      </c>
      <c r="AA233" s="27">
        <f t="shared" si="623"/>
        <v>24.75</v>
      </c>
      <c r="AB233" s="27">
        <f t="shared" si="624"/>
        <v>0</v>
      </c>
      <c r="AC233" s="27">
        <f t="shared" si="624"/>
        <v>49.5</v>
      </c>
      <c r="AD233" s="27">
        <f t="shared" si="624"/>
        <v>49.5</v>
      </c>
      <c r="AE233" s="27"/>
      <c r="AF233" s="27">
        <f>AF234*AF235/1000</f>
        <v>8.25</v>
      </c>
      <c r="AG233" s="27">
        <f>AE233+AF233</f>
        <v>8.25</v>
      </c>
      <c r="AH233" s="27"/>
      <c r="AI233" s="27">
        <f>AI234*AI235/1000</f>
        <v>8.25</v>
      </c>
      <c r="AJ233" s="27">
        <f>AH233+AI233</f>
        <v>8.25</v>
      </c>
      <c r="AK233" s="27"/>
      <c r="AL233" s="27">
        <f>AL234*AL235/1000</f>
        <v>8.25</v>
      </c>
      <c r="AM233" s="27">
        <f>AK233+AL233</f>
        <v>8.25</v>
      </c>
      <c r="AN233" s="27">
        <f t="shared" si="625"/>
        <v>0</v>
      </c>
      <c r="AO233" s="27">
        <f t="shared" si="625"/>
        <v>24.75</v>
      </c>
      <c r="AP233" s="27">
        <f t="shared" si="625"/>
        <v>24.75</v>
      </c>
      <c r="AQ233" s="27">
        <f t="shared" si="626"/>
        <v>0</v>
      </c>
      <c r="AR233" s="27">
        <f t="shared" si="626"/>
        <v>74.25</v>
      </c>
      <c r="AS233" s="27">
        <f t="shared" si="626"/>
        <v>74.25</v>
      </c>
      <c r="AT233" s="27"/>
      <c r="AU233" s="27">
        <f>AU234*AU235/1000</f>
        <v>8.25</v>
      </c>
      <c r="AV233" s="27">
        <f>AT233+AU233</f>
        <v>8.25</v>
      </c>
      <c r="AW233" s="27"/>
      <c r="AX233" s="27">
        <f>AX234*AX235/1000</f>
        <v>8.25</v>
      </c>
      <c r="AY233" s="27">
        <f>AW233+AX233</f>
        <v>8.25</v>
      </c>
      <c r="AZ233" s="27"/>
      <c r="BA233" s="27">
        <f>BA234*BA235/1000</f>
        <v>8.25</v>
      </c>
      <c r="BB233" s="27">
        <f>AZ233+BA233</f>
        <v>8.25</v>
      </c>
      <c r="BC233" s="27">
        <f t="shared" si="627"/>
        <v>0</v>
      </c>
      <c r="BD233" s="27">
        <f t="shared" si="627"/>
        <v>24.75</v>
      </c>
      <c r="BE233" s="27">
        <f t="shared" si="627"/>
        <v>24.75</v>
      </c>
      <c r="BF233" s="27">
        <f t="shared" si="628"/>
        <v>0</v>
      </c>
      <c r="BG233" s="27">
        <f t="shared" si="628"/>
        <v>49.5</v>
      </c>
      <c r="BH233" s="27">
        <f t="shared" si="628"/>
        <v>49.5</v>
      </c>
      <c r="BI233" s="27">
        <f t="shared" si="629"/>
        <v>0</v>
      </c>
      <c r="BJ233" s="27">
        <f t="shared" si="629"/>
        <v>99</v>
      </c>
      <c r="BK233" s="27">
        <f t="shared" si="629"/>
        <v>99</v>
      </c>
      <c r="BL233" s="27"/>
      <c r="BM233" s="27">
        <f>BM234*BM235/1000</f>
        <v>16.5</v>
      </c>
      <c r="BN233" s="27">
        <f>BL233+BM233</f>
        <v>16.5</v>
      </c>
      <c r="BO233" s="57">
        <f t="shared" si="561"/>
        <v>8.25</v>
      </c>
      <c r="BP233" s="27">
        <f t="shared" si="578"/>
        <v>100</v>
      </c>
      <c r="BQ233" s="90"/>
    </row>
    <row r="234" spans="1:70" s="97" customFormat="1" ht="12.75" hidden="1" customHeight="1" outlineLevel="5" x14ac:dyDescent="0.2">
      <c r="A234" s="91"/>
      <c r="B234" s="92" t="s">
        <v>51</v>
      </c>
      <c r="C234" s="93" t="s">
        <v>172</v>
      </c>
      <c r="D234" s="94"/>
      <c r="E234" s="94">
        <v>30</v>
      </c>
      <c r="F234" s="94">
        <f>D234+E234</f>
        <v>30</v>
      </c>
      <c r="G234" s="94"/>
      <c r="H234" s="94">
        <v>30</v>
      </c>
      <c r="I234" s="94">
        <f>G234+H234</f>
        <v>30</v>
      </c>
      <c r="J234" s="94"/>
      <c r="K234" s="94">
        <v>30</v>
      </c>
      <c r="L234" s="94">
        <f>J234+K234</f>
        <v>30</v>
      </c>
      <c r="M234" s="94"/>
      <c r="N234" s="95">
        <f>E234+H234+K234</f>
        <v>90</v>
      </c>
      <c r="O234" s="95">
        <f>F234+I234+L234</f>
        <v>90</v>
      </c>
      <c r="P234" s="94"/>
      <c r="Q234" s="94">
        <v>30</v>
      </c>
      <c r="R234" s="94">
        <f>P234+Q234</f>
        <v>30</v>
      </c>
      <c r="S234" s="94"/>
      <c r="T234" s="94">
        <v>30</v>
      </c>
      <c r="U234" s="94">
        <f>S234+T234</f>
        <v>30</v>
      </c>
      <c r="V234" s="94"/>
      <c r="W234" s="94">
        <v>30</v>
      </c>
      <c r="X234" s="94">
        <f>V234+W234</f>
        <v>30</v>
      </c>
      <c r="Y234" s="94"/>
      <c r="Z234" s="95">
        <f>Q234+T234+W234</f>
        <v>90</v>
      </c>
      <c r="AA234" s="95">
        <f>R234+U234+X234</f>
        <v>90</v>
      </c>
      <c r="AB234" s="94"/>
      <c r="AC234" s="95">
        <f>N234+Z234</f>
        <v>180</v>
      </c>
      <c r="AD234" s="95">
        <f>O234+AA234</f>
        <v>180</v>
      </c>
      <c r="AE234" s="94"/>
      <c r="AF234" s="94">
        <v>30</v>
      </c>
      <c r="AG234" s="94">
        <f>AE234+AF234</f>
        <v>30</v>
      </c>
      <c r="AH234" s="94"/>
      <c r="AI234" s="94">
        <v>30</v>
      </c>
      <c r="AJ234" s="94">
        <f>AH234+AI234</f>
        <v>30</v>
      </c>
      <c r="AK234" s="94"/>
      <c r="AL234" s="94">
        <v>30</v>
      </c>
      <c r="AM234" s="94">
        <f>AK234+AL234</f>
        <v>30</v>
      </c>
      <c r="AN234" s="94"/>
      <c r="AO234" s="95">
        <f>AF234+AI234+AL234</f>
        <v>90</v>
      </c>
      <c r="AP234" s="95">
        <f>AG234+AJ234+AM234</f>
        <v>90</v>
      </c>
      <c r="AQ234" s="94"/>
      <c r="AR234" s="95">
        <f>AC234+AO234</f>
        <v>270</v>
      </c>
      <c r="AS234" s="95">
        <f>AD234+AP234</f>
        <v>270</v>
      </c>
      <c r="AT234" s="94"/>
      <c r="AU234" s="94">
        <v>30</v>
      </c>
      <c r="AV234" s="94">
        <f>AT234+AU234</f>
        <v>30</v>
      </c>
      <c r="AW234" s="94"/>
      <c r="AX234" s="94">
        <v>30</v>
      </c>
      <c r="AY234" s="94">
        <f>AW234+AX234</f>
        <v>30</v>
      </c>
      <c r="AZ234" s="94"/>
      <c r="BA234" s="94">
        <v>30</v>
      </c>
      <c r="BB234" s="94">
        <f>AZ234+BA234</f>
        <v>30</v>
      </c>
      <c r="BC234" s="94"/>
      <c r="BD234" s="95">
        <f>AU234+AX234+BA234</f>
        <v>90</v>
      </c>
      <c r="BE234" s="95">
        <f>AV234+AY234+BB234</f>
        <v>90</v>
      </c>
      <c r="BF234" s="94"/>
      <c r="BG234" s="95">
        <f>AO234+BD234</f>
        <v>180</v>
      </c>
      <c r="BH234" s="95">
        <f>AP234+BE234</f>
        <v>180</v>
      </c>
      <c r="BI234" s="96">
        <f t="shared" si="629"/>
        <v>0</v>
      </c>
      <c r="BJ234" s="95">
        <f t="shared" si="629"/>
        <v>360</v>
      </c>
      <c r="BK234" s="95">
        <f t="shared" si="629"/>
        <v>360</v>
      </c>
      <c r="BL234" s="94"/>
      <c r="BM234" s="94">
        <v>60</v>
      </c>
      <c r="BN234" s="94">
        <f>BL234+BM234</f>
        <v>60</v>
      </c>
      <c r="BO234" s="57">
        <f t="shared" si="561"/>
        <v>30</v>
      </c>
      <c r="BP234" s="27">
        <f t="shared" si="578"/>
        <v>100</v>
      </c>
    </row>
    <row r="235" spans="1:70" s="29" customFormat="1" ht="12.75" hidden="1" outlineLevel="5" x14ac:dyDescent="0.2">
      <c r="A235" s="87"/>
      <c r="B235" s="92" t="s">
        <v>53</v>
      </c>
      <c r="C235" s="93" t="s">
        <v>173</v>
      </c>
      <c r="D235" s="98"/>
      <c r="E235" s="98">
        <f>[3]ЦЕНЫ!E371</f>
        <v>275</v>
      </c>
      <c r="F235" s="98">
        <f>IF(F234=0,,F233/F234*1000)</f>
        <v>275</v>
      </c>
      <c r="G235" s="98"/>
      <c r="H235" s="98">
        <f>[3]ЦЕНЫ!F371</f>
        <v>275</v>
      </c>
      <c r="I235" s="98">
        <f>IF(I234=0,,I233/I234*1000)</f>
        <v>275</v>
      </c>
      <c r="J235" s="98"/>
      <c r="K235" s="98">
        <f>[3]ЦЕНЫ!G371</f>
        <v>275</v>
      </c>
      <c r="L235" s="98">
        <f>IF(L234=0,,L233/L234*1000)</f>
        <v>275</v>
      </c>
      <c r="M235" s="98">
        <f>IF(M234=0,,M233/M234*1000)</f>
        <v>0</v>
      </c>
      <c r="N235" s="98">
        <f>IF(N234=0,,N233/N234*1000)</f>
        <v>275</v>
      </c>
      <c r="O235" s="98">
        <f>IF(O234=0,,O233/O234*1000)</f>
        <v>275</v>
      </c>
      <c r="P235" s="98"/>
      <c r="Q235" s="98">
        <f>[3]ЦЕНЫ!H371</f>
        <v>275</v>
      </c>
      <c r="R235" s="98">
        <f>IF(R234=0,,R233/R234*1000)</f>
        <v>275</v>
      </c>
      <c r="S235" s="98"/>
      <c r="T235" s="98">
        <f>[3]ЦЕНЫ!I371</f>
        <v>275</v>
      </c>
      <c r="U235" s="98">
        <f>IF(U234=0,,U233/U234*1000)</f>
        <v>275</v>
      </c>
      <c r="V235" s="98"/>
      <c r="W235" s="98">
        <f>[3]ЦЕНЫ!J371</f>
        <v>275</v>
      </c>
      <c r="X235" s="98">
        <f>IF(X234=0,,X233/X234*1000)</f>
        <v>275</v>
      </c>
      <c r="Y235" s="98">
        <f t="shared" ref="Y235:AD235" si="630">IF(Y234=0,,Y233/Y234*1000)</f>
        <v>0</v>
      </c>
      <c r="Z235" s="98">
        <f t="shared" si="630"/>
        <v>275</v>
      </c>
      <c r="AA235" s="98">
        <f t="shared" si="630"/>
        <v>275</v>
      </c>
      <c r="AB235" s="98">
        <f t="shared" si="630"/>
        <v>0</v>
      </c>
      <c r="AC235" s="98">
        <f t="shared" si="630"/>
        <v>275</v>
      </c>
      <c r="AD235" s="98">
        <f t="shared" si="630"/>
        <v>275</v>
      </c>
      <c r="AE235" s="98"/>
      <c r="AF235" s="98">
        <f>[3]ЦЕНЫ!K371</f>
        <v>275</v>
      </c>
      <c r="AG235" s="98">
        <f>IF(AG234=0,,AG233/AG234*1000)</f>
        <v>275</v>
      </c>
      <c r="AH235" s="98"/>
      <c r="AI235" s="98">
        <f>[3]ЦЕНЫ!L371</f>
        <v>275</v>
      </c>
      <c r="AJ235" s="98">
        <f>IF(AJ234=0,,AJ233/AJ234*1000)</f>
        <v>275</v>
      </c>
      <c r="AK235" s="98"/>
      <c r="AL235" s="98">
        <f>[3]ЦЕНЫ!M371</f>
        <v>275</v>
      </c>
      <c r="AM235" s="98">
        <f>IF(AM234=0,,AM233/AM234*1000)</f>
        <v>275</v>
      </c>
      <c r="AN235" s="98">
        <f t="shared" ref="AN235:AS235" si="631">IF(AN234=0,,AN233/AN234*1000)</f>
        <v>0</v>
      </c>
      <c r="AO235" s="98">
        <f t="shared" si="631"/>
        <v>275</v>
      </c>
      <c r="AP235" s="98">
        <f t="shared" si="631"/>
        <v>275</v>
      </c>
      <c r="AQ235" s="98">
        <f t="shared" si="631"/>
        <v>0</v>
      </c>
      <c r="AR235" s="98">
        <f t="shared" si="631"/>
        <v>275</v>
      </c>
      <c r="AS235" s="98">
        <f t="shared" si="631"/>
        <v>275</v>
      </c>
      <c r="AT235" s="98"/>
      <c r="AU235" s="98">
        <f>[3]ЦЕНЫ!N371</f>
        <v>275</v>
      </c>
      <c r="AV235" s="98">
        <f>IF(AV234=0,,AV233/AV234*1000)</f>
        <v>275</v>
      </c>
      <c r="AW235" s="98"/>
      <c r="AX235" s="98">
        <f>[3]ЦЕНЫ!O371</f>
        <v>275</v>
      </c>
      <c r="AY235" s="98">
        <f>IF(AY234=0,,AY233/AY234*1000)</f>
        <v>275</v>
      </c>
      <c r="AZ235" s="98"/>
      <c r="BA235" s="98">
        <f>[3]ЦЕНЫ!P371</f>
        <v>275</v>
      </c>
      <c r="BB235" s="98">
        <f>IF(BB234=0,,BB233/BB234*1000)</f>
        <v>275</v>
      </c>
      <c r="BC235" s="98">
        <f t="shared" ref="BC235:BK235" si="632">IF(BC234=0,,BC233/BC234*1000)</f>
        <v>0</v>
      </c>
      <c r="BD235" s="98">
        <f t="shared" si="632"/>
        <v>275</v>
      </c>
      <c r="BE235" s="98">
        <f t="shared" si="632"/>
        <v>275</v>
      </c>
      <c r="BF235" s="98">
        <f t="shared" si="632"/>
        <v>0</v>
      </c>
      <c r="BG235" s="98">
        <f t="shared" si="632"/>
        <v>275</v>
      </c>
      <c r="BH235" s="98">
        <f t="shared" si="632"/>
        <v>275</v>
      </c>
      <c r="BI235" s="98">
        <f t="shared" si="632"/>
        <v>0</v>
      </c>
      <c r="BJ235" s="98">
        <f t="shared" si="632"/>
        <v>275</v>
      </c>
      <c r="BK235" s="98">
        <f t="shared" si="632"/>
        <v>275</v>
      </c>
      <c r="BL235" s="98"/>
      <c r="BM235" s="98">
        <f>AI235</f>
        <v>275</v>
      </c>
      <c r="BN235" s="98">
        <f>IF(BN234=0,,BN233/BN234*1000)</f>
        <v>275</v>
      </c>
      <c r="BO235" s="57">
        <f t="shared" si="561"/>
        <v>0</v>
      </c>
      <c r="BP235" s="27">
        <f t="shared" si="578"/>
        <v>0</v>
      </c>
    </row>
    <row r="236" spans="1:70" s="86" customFormat="1" ht="12.75" hidden="1" customHeight="1" outlineLevel="3" x14ac:dyDescent="0.2">
      <c r="A236" s="83" t="s">
        <v>152</v>
      </c>
      <c r="B236" s="84" t="s">
        <v>174</v>
      </c>
      <c r="C236" s="85" t="s">
        <v>44</v>
      </c>
      <c r="D236" s="57"/>
      <c r="E236" s="57">
        <f>E237</f>
        <v>0</v>
      </c>
      <c r="F236" s="57">
        <f>D236+E236</f>
        <v>0</v>
      </c>
      <c r="G236" s="57"/>
      <c r="H236" s="57">
        <f>H237</f>
        <v>0</v>
      </c>
      <c r="I236" s="57">
        <f>G236+H236</f>
        <v>0</v>
      </c>
      <c r="J236" s="57"/>
      <c r="K236" s="57">
        <f>K237</f>
        <v>0</v>
      </c>
      <c r="L236" s="57">
        <f>J236+K236</f>
        <v>0</v>
      </c>
      <c r="M236" s="57">
        <f t="shared" ref="M236:O237" si="633">D236+G236+J236</f>
        <v>0</v>
      </c>
      <c r="N236" s="57">
        <f t="shared" si="633"/>
        <v>0</v>
      </c>
      <c r="O236" s="57">
        <f t="shared" si="633"/>
        <v>0</v>
      </c>
      <c r="P236" s="57"/>
      <c r="Q236" s="57">
        <f>Q237</f>
        <v>0</v>
      </c>
      <c r="R236" s="57">
        <f>P236+Q236</f>
        <v>0</v>
      </c>
      <c r="S236" s="57"/>
      <c r="T236" s="57">
        <f>T237</f>
        <v>0</v>
      </c>
      <c r="U236" s="57">
        <f>S236+T236</f>
        <v>0</v>
      </c>
      <c r="V236" s="57"/>
      <c r="W236" s="57">
        <f>W237</f>
        <v>0</v>
      </c>
      <c r="X236" s="57">
        <f>V236+W236</f>
        <v>0</v>
      </c>
      <c r="Y236" s="57">
        <f t="shared" ref="Y236:AA237" si="634">P236+S236+V236</f>
        <v>0</v>
      </c>
      <c r="Z236" s="57">
        <f t="shared" si="634"/>
        <v>0</v>
      </c>
      <c r="AA236" s="57">
        <f t="shared" si="634"/>
        <v>0</v>
      </c>
      <c r="AB236" s="57">
        <f t="shared" ref="AB236:AD237" si="635">M236+Y236</f>
        <v>0</v>
      </c>
      <c r="AC236" s="57">
        <f t="shared" si="635"/>
        <v>0</v>
      </c>
      <c r="AD236" s="57">
        <f t="shared" si="635"/>
        <v>0</v>
      </c>
      <c r="AE236" s="57"/>
      <c r="AF236" s="57">
        <f>AF237</f>
        <v>0</v>
      </c>
      <c r="AG236" s="57">
        <f>AE236+AF236</f>
        <v>0</v>
      </c>
      <c r="AH236" s="57"/>
      <c r="AI236" s="57">
        <f>AI237</f>
        <v>0</v>
      </c>
      <c r="AJ236" s="57">
        <f>AH236+AI236</f>
        <v>0</v>
      </c>
      <c r="AK236" s="57"/>
      <c r="AL236" s="57">
        <f>AL237</f>
        <v>0</v>
      </c>
      <c r="AM236" s="57">
        <f>AK236+AL236</f>
        <v>0</v>
      </c>
      <c r="AN236" s="57">
        <f t="shared" ref="AN236:AP237" si="636">AE236+AH236+AK236</f>
        <v>0</v>
      </c>
      <c r="AO236" s="57">
        <f t="shared" si="636"/>
        <v>0</v>
      </c>
      <c r="AP236" s="57">
        <f t="shared" si="636"/>
        <v>0</v>
      </c>
      <c r="AQ236" s="57">
        <f t="shared" ref="AQ236:AS237" si="637">AB236+AN236</f>
        <v>0</v>
      </c>
      <c r="AR236" s="57">
        <f t="shared" si="637"/>
        <v>0</v>
      </c>
      <c r="AS236" s="57">
        <f t="shared" si="637"/>
        <v>0</v>
      </c>
      <c r="AT236" s="57"/>
      <c r="AU236" s="57">
        <f>AU237</f>
        <v>0</v>
      </c>
      <c r="AV236" s="57">
        <f>AT236+AU236</f>
        <v>0</v>
      </c>
      <c r="AW236" s="57"/>
      <c r="AX236" s="57">
        <f>AX237</f>
        <v>0</v>
      </c>
      <c r="AY236" s="57">
        <f>AW236+AX236</f>
        <v>0</v>
      </c>
      <c r="AZ236" s="57"/>
      <c r="BA236" s="57">
        <f>BA237</f>
        <v>0</v>
      </c>
      <c r="BB236" s="57">
        <f>AZ236+BA236</f>
        <v>0</v>
      </c>
      <c r="BC236" s="57">
        <f t="shared" ref="BC236:BE237" si="638">AT236+AW236+AZ236</f>
        <v>0</v>
      </c>
      <c r="BD236" s="57">
        <f t="shared" si="638"/>
        <v>0</v>
      </c>
      <c r="BE236" s="57">
        <f t="shared" si="638"/>
        <v>0</v>
      </c>
      <c r="BF236" s="57">
        <f t="shared" ref="BF236:BH237" si="639">AN236+BC236</f>
        <v>0</v>
      </c>
      <c r="BG236" s="57">
        <f t="shared" si="639"/>
        <v>0</v>
      </c>
      <c r="BH236" s="57">
        <f t="shared" si="639"/>
        <v>0</v>
      </c>
      <c r="BI236" s="57">
        <f t="shared" ref="BI236:BK238" si="640">AQ236+BC236</f>
        <v>0</v>
      </c>
      <c r="BJ236" s="57">
        <f t="shared" si="640"/>
        <v>0</v>
      </c>
      <c r="BK236" s="57">
        <f t="shared" si="640"/>
        <v>0</v>
      </c>
      <c r="BL236" s="57"/>
      <c r="BM236" s="57"/>
      <c r="BN236" s="57">
        <f>BL236+BM236</f>
        <v>0</v>
      </c>
      <c r="BO236" s="57">
        <f t="shared" si="561"/>
        <v>0</v>
      </c>
      <c r="BP236" s="57">
        <f t="shared" si="578"/>
        <v>0</v>
      </c>
      <c r="BQ236" s="42"/>
      <c r="BR236" s="43"/>
    </row>
    <row r="237" spans="1:70" ht="12.75" hidden="1" customHeight="1" outlineLevel="4" x14ac:dyDescent="0.2">
      <c r="A237" s="87"/>
      <c r="B237" s="88" t="s">
        <v>175</v>
      </c>
      <c r="C237" s="89" t="s">
        <v>44</v>
      </c>
      <c r="D237" s="27"/>
      <c r="E237" s="27">
        <f>E238*E239/1000</f>
        <v>0</v>
      </c>
      <c r="F237" s="27">
        <f>D237+E237</f>
        <v>0</v>
      </c>
      <c r="G237" s="27"/>
      <c r="H237" s="27">
        <f>H238*H239/1000</f>
        <v>0</v>
      </c>
      <c r="I237" s="27">
        <f>G237+H237</f>
        <v>0</v>
      </c>
      <c r="J237" s="27"/>
      <c r="K237" s="27">
        <f>K238*K239/1000</f>
        <v>0</v>
      </c>
      <c r="L237" s="27">
        <f>J237+K237</f>
        <v>0</v>
      </c>
      <c r="M237" s="27">
        <f t="shared" si="633"/>
        <v>0</v>
      </c>
      <c r="N237" s="27">
        <f t="shared" si="633"/>
        <v>0</v>
      </c>
      <c r="O237" s="27">
        <f t="shared" si="633"/>
        <v>0</v>
      </c>
      <c r="P237" s="27"/>
      <c r="Q237" s="27">
        <f>Q238*Q239/1000</f>
        <v>0</v>
      </c>
      <c r="R237" s="27">
        <f>P237+Q237</f>
        <v>0</v>
      </c>
      <c r="S237" s="27"/>
      <c r="T237" s="27">
        <f>T238*T239/1000</f>
        <v>0</v>
      </c>
      <c r="U237" s="27">
        <f>S237+T237</f>
        <v>0</v>
      </c>
      <c r="V237" s="27"/>
      <c r="W237" s="27">
        <f>W238*W239/1000</f>
        <v>0</v>
      </c>
      <c r="X237" s="27">
        <f>V237+W237</f>
        <v>0</v>
      </c>
      <c r="Y237" s="27">
        <f t="shared" si="634"/>
        <v>0</v>
      </c>
      <c r="Z237" s="27">
        <f t="shared" si="634"/>
        <v>0</v>
      </c>
      <c r="AA237" s="27">
        <f t="shared" si="634"/>
        <v>0</v>
      </c>
      <c r="AB237" s="27">
        <f t="shared" si="635"/>
        <v>0</v>
      </c>
      <c r="AC237" s="27">
        <f t="shared" si="635"/>
        <v>0</v>
      </c>
      <c r="AD237" s="27">
        <f t="shared" si="635"/>
        <v>0</v>
      </c>
      <c r="AE237" s="27"/>
      <c r="AF237" s="27">
        <f>AF238*AF239/1000</f>
        <v>0</v>
      </c>
      <c r="AG237" s="27">
        <f>AE237+AF237</f>
        <v>0</v>
      </c>
      <c r="AH237" s="27"/>
      <c r="AI237" s="27">
        <f>AI238*AI239/1000</f>
        <v>0</v>
      </c>
      <c r="AJ237" s="27">
        <f>AH237+AI237</f>
        <v>0</v>
      </c>
      <c r="AK237" s="27"/>
      <c r="AL237" s="27">
        <f>AL238*AL239/1000</f>
        <v>0</v>
      </c>
      <c r="AM237" s="27">
        <f>AK237+AL237</f>
        <v>0</v>
      </c>
      <c r="AN237" s="27">
        <f t="shared" si="636"/>
        <v>0</v>
      </c>
      <c r="AO237" s="27">
        <f t="shared" si="636"/>
        <v>0</v>
      </c>
      <c r="AP237" s="27">
        <f t="shared" si="636"/>
        <v>0</v>
      </c>
      <c r="AQ237" s="27">
        <f t="shared" si="637"/>
        <v>0</v>
      </c>
      <c r="AR237" s="27">
        <f t="shared" si="637"/>
        <v>0</v>
      </c>
      <c r="AS237" s="27">
        <f t="shared" si="637"/>
        <v>0</v>
      </c>
      <c r="AT237" s="27"/>
      <c r="AU237" s="27">
        <f>AU238*AU239/1000</f>
        <v>0</v>
      </c>
      <c r="AV237" s="27">
        <f>AT237+AU237</f>
        <v>0</v>
      </c>
      <c r="AW237" s="27"/>
      <c r="AX237" s="27">
        <f>AX238*AX239/1000</f>
        <v>0</v>
      </c>
      <c r="AY237" s="27">
        <f>AW237+AX237</f>
        <v>0</v>
      </c>
      <c r="AZ237" s="27"/>
      <c r="BA237" s="27">
        <f>BA238*BA239/1000</f>
        <v>0</v>
      </c>
      <c r="BB237" s="27">
        <f>AZ237+BA237</f>
        <v>0</v>
      </c>
      <c r="BC237" s="27">
        <f t="shared" si="638"/>
        <v>0</v>
      </c>
      <c r="BD237" s="27">
        <f t="shared" si="638"/>
        <v>0</v>
      </c>
      <c r="BE237" s="27">
        <f t="shared" si="638"/>
        <v>0</v>
      </c>
      <c r="BF237" s="27">
        <f t="shared" si="639"/>
        <v>0</v>
      </c>
      <c r="BG237" s="27">
        <f t="shared" si="639"/>
        <v>0</v>
      </c>
      <c r="BH237" s="27">
        <f t="shared" si="639"/>
        <v>0</v>
      </c>
      <c r="BI237" s="27">
        <f t="shared" si="640"/>
        <v>0</v>
      </c>
      <c r="BJ237" s="27">
        <f t="shared" si="640"/>
        <v>0</v>
      </c>
      <c r="BK237" s="27">
        <f t="shared" si="640"/>
        <v>0</v>
      </c>
      <c r="BL237" s="27"/>
      <c r="BM237" s="27"/>
      <c r="BN237" s="27">
        <f>BL237+BM237</f>
        <v>0</v>
      </c>
      <c r="BO237" s="57">
        <f t="shared" si="561"/>
        <v>0</v>
      </c>
      <c r="BP237" s="27">
        <f t="shared" si="578"/>
        <v>0</v>
      </c>
      <c r="BQ237" s="90"/>
    </row>
    <row r="238" spans="1:70" s="97" customFormat="1" ht="12.75" hidden="1" customHeight="1" outlineLevel="5" x14ac:dyDescent="0.2">
      <c r="A238" s="91"/>
      <c r="B238" s="92" t="s">
        <v>51</v>
      </c>
      <c r="C238" s="93" t="s">
        <v>58</v>
      </c>
      <c r="D238" s="99"/>
      <c r="E238" s="99"/>
      <c r="F238" s="99">
        <f>D238+E238</f>
        <v>0</v>
      </c>
      <c r="G238" s="99"/>
      <c r="H238" s="99"/>
      <c r="I238" s="99">
        <f>G238+H238</f>
        <v>0</v>
      </c>
      <c r="J238" s="99"/>
      <c r="K238" s="99"/>
      <c r="L238" s="99">
        <f>J238+K238</f>
        <v>0</v>
      </c>
      <c r="M238" s="99"/>
      <c r="N238" s="96">
        <f>E238+H238+K238</f>
        <v>0</v>
      </c>
      <c r="O238" s="96">
        <f>F238+I238+L238</f>
        <v>0</v>
      </c>
      <c r="P238" s="99"/>
      <c r="Q238" s="99"/>
      <c r="R238" s="99">
        <f>P238+Q238</f>
        <v>0</v>
      </c>
      <c r="S238" s="99"/>
      <c r="T238" s="99"/>
      <c r="U238" s="99">
        <f>S238+T238</f>
        <v>0</v>
      </c>
      <c r="V238" s="99"/>
      <c r="W238" s="99"/>
      <c r="X238" s="99">
        <f>V238+W238</f>
        <v>0</v>
      </c>
      <c r="Y238" s="99"/>
      <c r="Z238" s="96">
        <f>Q238+T238+W238</f>
        <v>0</v>
      </c>
      <c r="AA238" s="96">
        <f>R238+U238+X238</f>
        <v>0</v>
      </c>
      <c r="AB238" s="99"/>
      <c r="AC238" s="96">
        <f>N238+Z238</f>
        <v>0</v>
      </c>
      <c r="AD238" s="96">
        <f>O238+AA238</f>
        <v>0</v>
      </c>
      <c r="AE238" s="99"/>
      <c r="AF238" s="99"/>
      <c r="AG238" s="99">
        <f>AE238+AF238</f>
        <v>0</v>
      </c>
      <c r="AH238" s="99"/>
      <c r="AI238" s="99"/>
      <c r="AJ238" s="99">
        <f>AH238+AI238</f>
        <v>0</v>
      </c>
      <c r="AK238" s="99"/>
      <c r="AL238" s="99"/>
      <c r="AM238" s="99">
        <f>AK238+AL238</f>
        <v>0</v>
      </c>
      <c r="AN238" s="99"/>
      <c r="AO238" s="96">
        <f>AF238+AI238+AL238</f>
        <v>0</v>
      </c>
      <c r="AP238" s="96">
        <f>AG238+AJ238+AM238</f>
        <v>0</v>
      </c>
      <c r="AQ238" s="99"/>
      <c r="AR238" s="96">
        <f>AC238+AO238</f>
        <v>0</v>
      </c>
      <c r="AS238" s="96">
        <f>AD238+AP238</f>
        <v>0</v>
      </c>
      <c r="AT238" s="99"/>
      <c r="AU238" s="99"/>
      <c r="AV238" s="99">
        <f>AT238+AU238</f>
        <v>0</v>
      </c>
      <c r="AW238" s="99"/>
      <c r="AX238" s="99"/>
      <c r="AY238" s="99">
        <f>AW238+AX238</f>
        <v>0</v>
      </c>
      <c r="AZ238" s="99"/>
      <c r="BA238" s="99"/>
      <c r="BB238" s="99">
        <f>AZ238+BA238</f>
        <v>0</v>
      </c>
      <c r="BC238" s="99"/>
      <c r="BD238" s="96">
        <f>AU238+AX238+BA238</f>
        <v>0</v>
      </c>
      <c r="BE238" s="96">
        <f>AV238+AY238+BB238</f>
        <v>0</v>
      </c>
      <c r="BF238" s="99"/>
      <c r="BG238" s="96">
        <f>AO238+BD238</f>
        <v>0</v>
      </c>
      <c r="BH238" s="96">
        <f>AP238+BE238</f>
        <v>0</v>
      </c>
      <c r="BI238" s="96">
        <f t="shared" si="640"/>
        <v>0</v>
      </c>
      <c r="BJ238" s="96">
        <f t="shared" si="640"/>
        <v>0</v>
      </c>
      <c r="BK238" s="95">
        <f t="shared" si="640"/>
        <v>0</v>
      </c>
      <c r="BL238" s="94"/>
      <c r="BM238" s="94"/>
      <c r="BN238" s="94">
        <f>BL238+BM238</f>
        <v>0</v>
      </c>
      <c r="BO238" s="57">
        <f t="shared" si="561"/>
        <v>0</v>
      </c>
      <c r="BP238" s="27">
        <f t="shared" si="578"/>
        <v>0</v>
      </c>
    </row>
    <row r="239" spans="1:70" s="29" customFormat="1" ht="12.75" hidden="1" outlineLevel="5" x14ac:dyDescent="0.2">
      <c r="A239" s="87"/>
      <c r="B239" s="92" t="s">
        <v>53</v>
      </c>
      <c r="C239" s="93" t="s">
        <v>59</v>
      </c>
      <c r="D239" s="98"/>
      <c r="E239" s="98">
        <f>[3]ЦЕНЫ!E284</f>
        <v>1698.7218603837919</v>
      </c>
      <c r="F239" s="98">
        <f>IF(F238=0,,F237/F238*1000)</f>
        <v>0</v>
      </c>
      <c r="G239" s="98"/>
      <c r="H239" s="98">
        <f>[3]ЦЕНЫ!F284</f>
        <v>1698.7218603837919</v>
      </c>
      <c r="I239" s="98">
        <f>IF(I238=0,,I237/I238*1000)</f>
        <v>0</v>
      </c>
      <c r="J239" s="98"/>
      <c r="K239" s="98">
        <f>[3]ЦЕНЫ!G284</f>
        <v>1698.7218603837919</v>
      </c>
      <c r="L239" s="98">
        <f>IF(L238=0,,L237/L238*1000)</f>
        <v>0</v>
      </c>
      <c r="M239" s="98">
        <f>IF(M238=0,,M237/M238*1000)</f>
        <v>0</v>
      </c>
      <c r="N239" s="98">
        <f>IF(N238=0,,N237/N238*1000)</f>
        <v>0</v>
      </c>
      <c r="O239" s="98">
        <f>IF(O238=0,,O237/O238*1000)</f>
        <v>0</v>
      </c>
      <c r="P239" s="98"/>
      <c r="Q239" s="98">
        <f>[3]ЦЕНЫ!H284</f>
        <v>1698.7218603837919</v>
      </c>
      <c r="R239" s="98">
        <f>IF(R238=0,,R237/R238*1000)</f>
        <v>0</v>
      </c>
      <c r="S239" s="98"/>
      <c r="T239" s="98">
        <f>[3]ЦЕНЫ!I284</f>
        <v>1698.7218603837919</v>
      </c>
      <c r="U239" s="98">
        <f>IF(U238=0,,U237/U238*1000)</f>
        <v>0</v>
      </c>
      <c r="V239" s="98"/>
      <c r="W239" s="98">
        <f>[3]ЦЕНЫ!J284</f>
        <v>1698.7218603837919</v>
      </c>
      <c r="X239" s="98">
        <f>IF(X238=0,,X237/X238*1000)</f>
        <v>0</v>
      </c>
      <c r="Y239" s="98">
        <f t="shared" ref="Y239:AD239" si="641">IF(Y238=0,,Y237/Y238*1000)</f>
        <v>0</v>
      </c>
      <c r="Z239" s="98">
        <f t="shared" si="641"/>
        <v>0</v>
      </c>
      <c r="AA239" s="98">
        <f t="shared" si="641"/>
        <v>0</v>
      </c>
      <c r="AB239" s="98">
        <f t="shared" si="641"/>
        <v>0</v>
      </c>
      <c r="AC239" s="98">
        <f t="shared" si="641"/>
        <v>0</v>
      </c>
      <c r="AD239" s="98">
        <f t="shared" si="641"/>
        <v>0</v>
      </c>
      <c r="AE239" s="98"/>
      <c r="AF239" s="98">
        <f>[3]ЦЕНЫ!K284</f>
        <v>1698.7218603837919</v>
      </c>
      <c r="AG239" s="98">
        <f>IF(AG238=0,,AG237/AG238*1000)</f>
        <v>0</v>
      </c>
      <c r="AH239" s="98"/>
      <c r="AI239" s="98">
        <f>[3]ЦЕНЫ!L284</f>
        <v>1698.7218603837919</v>
      </c>
      <c r="AJ239" s="98">
        <f>IF(AJ238=0,,AJ237/AJ238*1000)</f>
        <v>0</v>
      </c>
      <c r="AK239" s="98"/>
      <c r="AL239" s="98">
        <f>[3]ЦЕНЫ!M284</f>
        <v>1698.7218603837919</v>
      </c>
      <c r="AM239" s="98">
        <f>IF(AM238=0,,AM237/AM238*1000)</f>
        <v>0</v>
      </c>
      <c r="AN239" s="98">
        <f t="shared" ref="AN239:AS239" si="642">IF(AN238=0,,AN237/AN238*1000)</f>
        <v>0</v>
      </c>
      <c r="AO239" s="98">
        <f t="shared" si="642"/>
        <v>0</v>
      </c>
      <c r="AP239" s="98">
        <f t="shared" si="642"/>
        <v>0</v>
      </c>
      <c r="AQ239" s="98">
        <f t="shared" si="642"/>
        <v>0</v>
      </c>
      <c r="AR239" s="98">
        <f t="shared" si="642"/>
        <v>0</v>
      </c>
      <c r="AS239" s="98">
        <f t="shared" si="642"/>
        <v>0</v>
      </c>
      <c r="AT239" s="98"/>
      <c r="AU239" s="98">
        <f>[3]ЦЕНЫ!N284</f>
        <v>1698.7218603837919</v>
      </c>
      <c r="AV239" s="98">
        <f>IF(AV238=0,,AV237/AV238*1000)</f>
        <v>0</v>
      </c>
      <c r="AW239" s="98"/>
      <c r="AX239" s="98">
        <f>[3]ЦЕНЫ!O284</f>
        <v>1698.7218603837919</v>
      </c>
      <c r="AY239" s="98">
        <f>IF(AY238=0,,AY237/AY238*1000)</f>
        <v>0</v>
      </c>
      <c r="AZ239" s="98"/>
      <c r="BA239" s="98">
        <f>[3]ЦЕНЫ!P284</f>
        <v>1698.7218603837919</v>
      </c>
      <c r="BB239" s="98">
        <f>IF(BB238=0,,BB237/BB238*1000)</f>
        <v>0</v>
      </c>
      <c r="BC239" s="98">
        <f t="shared" ref="BC239:BK239" si="643">IF(BC238=0,,BC237/BC238*1000)</f>
        <v>0</v>
      </c>
      <c r="BD239" s="98">
        <f t="shared" si="643"/>
        <v>0</v>
      </c>
      <c r="BE239" s="98">
        <f t="shared" si="643"/>
        <v>0</v>
      </c>
      <c r="BF239" s="98">
        <f t="shared" si="643"/>
        <v>0</v>
      </c>
      <c r="BG239" s="98">
        <f t="shared" si="643"/>
        <v>0</v>
      </c>
      <c r="BH239" s="98">
        <f t="shared" si="643"/>
        <v>0</v>
      </c>
      <c r="BI239" s="98">
        <f t="shared" si="643"/>
        <v>0</v>
      </c>
      <c r="BJ239" s="98">
        <f t="shared" si="643"/>
        <v>0</v>
      </c>
      <c r="BK239" s="98">
        <f t="shared" si="643"/>
        <v>0</v>
      </c>
      <c r="BL239" s="98"/>
      <c r="BM239" s="98"/>
      <c r="BN239" s="98">
        <f>IF(BN238=0,,BN237/BN238*1000)</f>
        <v>0</v>
      </c>
      <c r="BO239" s="57">
        <f t="shared" si="561"/>
        <v>0</v>
      </c>
      <c r="BP239" s="27">
        <f t="shared" si="578"/>
        <v>0</v>
      </c>
    </row>
    <row r="240" spans="1:70" s="86" customFormat="1" ht="12.75" customHeight="1" outlineLevel="3" collapsed="1" x14ac:dyDescent="0.2">
      <c r="A240" s="83" t="s">
        <v>176</v>
      </c>
      <c r="B240" s="84" t="s">
        <v>177</v>
      </c>
      <c r="C240" s="85" t="s">
        <v>44</v>
      </c>
      <c r="D240" s="57"/>
      <c r="E240" s="57">
        <f>SUM(E241:E242,E245)</f>
        <v>67.771100000000004</v>
      </c>
      <c r="F240" s="57">
        <f t="shared" ref="F240:F262" si="644">D240+E240</f>
        <v>67.771100000000004</v>
      </c>
      <c r="G240" s="57"/>
      <c r="H240" s="57">
        <f>SUM(H241:H242,H245)</f>
        <v>67.771100000000004</v>
      </c>
      <c r="I240" s="57">
        <f t="shared" ref="I240:I251" si="645">G240+H240</f>
        <v>67.771100000000004</v>
      </c>
      <c r="J240" s="57"/>
      <c r="K240" s="57">
        <f>SUM(K241:K242,K245)</f>
        <v>67.771100000000004</v>
      </c>
      <c r="L240" s="57">
        <f t="shared" ref="L240:L251" si="646">J240+K240</f>
        <v>67.771100000000004</v>
      </c>
      <c r="M240" s="57">
        <f t="shared" ref="M240:O261" si="647">D240+G240+J240</f>
        <v>0</v>
      </c>
      <c r="N240" s="57">
        <f t="shared" si="647"/>
        <v>203.31330000000003</v>
      </c>
      <c r="O240" s="57">
        <f t="shared" si="647"/>
        <v>203.31330000000003</v>
      </c>
      <c r="P240" s="57"/>
      <c r="Q240" s="57">
        <f>SUM(Q241:Q242,Q245)</f>
        <v>77.771100000000004</v>
      </c>
      <c r="R240" s="57">
        <f t="shared" ref="R240:R251" si="648">P240+Q240</f>
        <v>77.771100000000004</v>
      </c>
      <c r="S240" s="57"/>
      <c r="T240" s="57">
        <f>SUM(T241:T242,T245)</f>
        <v>67.771100000000004</v>
      </c>
      <c r="U240" s="57">
        <f t="shared" ref="U240:U251" si="649">S240+T240</f>
        <v>67.771100000000004</v>
      </c>
      <c r="V240" s="57"/>
      <c r="W240" s="57">
        <f>SUM(W241:W242,W245)</f>
        <v>67.771100000000004</v>
      </c>
      <c r="X240" s="57">
        <f t="shared" ref="X240:X251" si="650">V240+W240</f>
        <v>67.771100000000004</v>
      </c>
      <c r="Y240" s="57">
        <f t="shared" ref="Y240:AA242" si="651">P240+S240+V240</f>
        <v>0</v>
      </c>
      <c r="Z240" s="57">
        <f t="shared" si="651"/>
        <v>213.31330000000003</v>
      </c>
      <c r="AA240" s="57">
        <f t="shared" si="651"/>
        <v>213.31330000000003</v>
      </c>
      <c r="AB240" s="57">
        <f t="shared" ref="AB240:AD261" si="652">M240+Y240</f>
        <v>0</v>
      </c>
      <c r="AC240" s="57">
        <f t="shared" si="652"/>
        <v>416.62660000000005</v>
      </c>
      <c r="AD240" s="57">
        <f t="shared" si="652"/>
        <v>416.62660000000005</v>
      </c>
      <c r="AE240" s="57"/>
      <c r="AF240" s="57">
        <f>SUM(AF241:AF242,AF245)</f>
        <v>67.771100000000004</v>
      </c>
      <c r="AG240" s="57">
        <f t="shared" ref="AG240:AG251" si="653">AE240+AF240</f>
        <v>67.771100000000004</v>
      </c>
      <c r="AH240" s="57"/>
      <c r="AI240" s="57">
        <f>SUM(AI241:AI242,AI245)</f>
        <v>67.771100000000004</v>
      </c>
      <c r="AJ240" s="57">
        <f t="shared" ref="AJ240:AJ251" si="654">AH240+AI240</f>
        <v>67.771100000000004</v>
      </c>
      <c r="AK240" s="57"/>
      <c r="AL240" s="57">
        <f>SUM(AL241:AL242,AL245)</f>
        <v>67.771100000000004</v>
      </c>
      <c r="AM240" s="57">
        <f t="shared" ref="AM240:AM251" si="655">AK240+AL240</f>
        <v>67.771100000000004</v>
      </c>
      <c r="AN240" s="57">
        <f t="shared" ref="AN240:AP242" si="656">AE240+AH240+AK240</f>
        <v>0</v>
      </c>
      <c r="AO240" s="57">
        <f t="shared" si="656"/>
        <v>203.31330000000003</v>
      </c>
      <c r="AP240" s="57">
        <f t="shared" si="656"/>
        <v>203.31330000000003</v>
      </c>
      <c r="AQ240" s="57">
        <f t="shared" ref="AQ240:AS261" si="657">AB240+AN240</f>
        <v>0</v>
      </c>
      <c r="AR240" s="57">
        <f t="shared" si="657"/>
        <v>619.93990000000008</v>
      </c>
      <c r="AS240" s="57">
        <f t="shared" si="657"/>
        <v>619.93990000000008</v>
      </c>
      <c r="AT240" s="57"/>
      <c r="AU240" s="57">
        <f>SUM(AU241:AU242,AU245)</f>
        <v>67.771100000000004</v>
      </c>
      <c r="AV240" s="57">
        <f t="shared" ref="AV240:AV251" si="658">AT240+AU240</f>
        <v>67.771100000000004</v>
      </c>
      <c r="AW240" s="57"/>
      <c r="AX240" s="57">
        <f>SUM(AX241:AX242,AX245)</f>
        <v>67.771100000000004</v>
      </c>
      <c r="AY240" s="57">
        <f t="shared" ref="AY240:AY251" si="659">AW240+AX240</f>
        <v>67.771100000000004</v>
      </c>
      <c r="AZ240" s="57"/>
      <c r="BA240" s="57">
        <f>SUM(BA241:BA242,BA245)</f>
        <v>67.771100000000004</v>
      </c>
      <c r="BB240" s="57">
        <f t="shared" ref="BB240:BB251" si="660">AZ240+BA240</f>
        <v>67.771100000000004</v>
      </c>
      <c r="BC240" s="57">
        <f t="shared" ref="BC240:BE242" si="661">AT240+AW240+AZ240</f>
        <v>0</v>
      </c>
      <c r="BD240" s="57">
        <f t="shared" si="661"/>
        <v>203.31330000000003</v>
      </c>
      <c r="BE240" s="57">
        <f t="shared" si="661"/>
        <v>203.31330000000003</v>
      </c>
      <c r="BF240" s="57">
        <f t="shared" ref="BF240:BH242" si="662">AN240+BC240</f>
        <v>0</v>
      </c>
      <c r="BG240" s="57">
        <f t="shared" si="662"/>
        <v>406.62660000000005</v>
      </c>
      <c r="BH240" s="57">
        <f t="shared" si="662"/>
        <v>406.62660000000005</v>
      </c>
      <c r="BI240" s="57">
        <f t="shared" ref="BI240:BK262" si="663">AQ240+BC240</f>
        <v>0</v>
      </c>
      <c r="BJ240" s="57">
        <f t="shared" si="663"/>
        <v>823.25320000000011</v>
      </c>
      <c r="BK240" s="57">
        <f t="shared" si="663"/>
        <v>823.25320000000011</v>
      </c>
      <c r="BL240" s="57">
        <f>SUM(BL241:BL245)</f>
        <v>0</v>
      </c>
      <c r="BM240" s="57">
        <f>SUM(BM241:BM242,BM245)</f>
        <v>56.036000000000001</v>
      </c>
      <c r="BN240" s="57">
        <f>BL240+BM240</f>
        <v>56.036000000000001</v>
      </c>
      <c r="BO240" s="57">
        <f t="shared" si="561"/>
        <v>-11.735100000000003</v>
      </c>
      <c r="BP240" s="57">
        <f t="shared" si="578"/>
        <v>-17.315787998129</v>
      </c>
      <c r="BQ240" s="90"/>
      <c r="BR240" s="43"/>
    </row>
    <row r="241" spans="1:70" ht="12.75" hidden="1" customHeight="1" outlineLevel="4" x14ac:dyDescent="0.2">
      <c r="A241" s="87"/>
      <c r="B241" s="88" t="s">
        <v>178</v>
      </c>
      <c r="C241" s="89" t="s">
        <v>44</v>
      </c>
      <c r="D241" s="27"/>
      <c r="E241" s="27">
        <f>[3]СОТ!E11</f>
        <v>0</v>
      </c>
      <c r="F241" s="27">
        <f t="shared" si="644"/>
        <v>0</v>
      </c>
      <c r="G241" s="27"/>
      <c r="H241" s="27">
        <f>[3]СОТ!F11</f>
        <v>0</v>
      </c>
      <c r="I241" s="27">
        <f t="shared" si="645"/>
        <v>0</v>
      </c>
      <c r="J241" s="27"/>
      <c r="K241" s="27">
        <f>[3]СОТ!G11</f>
        <v>0</v>
      </c>
      <c r="L241" s="27">
        <f t="shared" si="646"/>
        <v>0</v>
      </c>
      <c r="M241" s="27">
        <f t="shared" si="647"/>
        <v>0</v>
      </c>
      <c r="N241" s="27">
        <f t="shared" si="647"/>
        <v>0</v>
      </c>
      <c r="O241" s="27">
        <f t="shared" si="647"/>
        <v>0</v>
      </c>
      <c r="P241" s="27"/>
      <c r="Q241" s="27">
        <f>[3]СОТ!I11</f>
        <v>10</v>
      </c>
      <c r="R241" s="27">
        <f t="shared" si="648"/>
        <v>10</v>
      </c>
      <c r="S241" s="27"/>
      <c r="T241" s="27">
        <f>[3]СОТ!J11</f>
        <v>0</v>
      </c>
      <c r="U241" s="27">
        <f t="shared" si="649"/>
        <v>0</v>
      </c>
      <c r="V241" s="27"/>
      <c r="W241" s="27">
        <f>[3]СОТ!K11</f>
        <v>0</v>
      </c>
      <c r="X241" s="27">
        <f t="shared" si="650"/>
        <v>0</v>
      </c>
      <c r="Y241" s="27">
        <f t="shared" si="651"/>
        <v>0</v>
      </c>
      <c r="Z241" s="27">
        <f t="shared" si="651"/>
        <v>10</v>
      </c>
      <c r="AA241" s="27">
        <f t="shared" si="651"/>
        <v>10</v>
      </c>
      <c r="AB241" s="27">
        <f t="shared" si="652"/>
        <v>0</v>
      </c>
      <c r="AC241" s="27">
        <f t="shared" si="652"/>
        <v>10</v>
      </c>
      <c r="AD241" s="27">
        <f t="shared" si="652"/>
        <v>10</v>
      </c>
      <c r="AE241" s="27"/>
      <c r="AF241" s="27">
        <f>[3]СОТ!N11</f>
        <v>0</v>
      </c>
      <c r="AG241" s="27">
        <f t="shared" si="653"/>
        <v>0</v>
      </c>
      <c r="AH241" s="27"/>
      <c r="AI241" s="27">
        <f>[3]СОТ!Q11</f>
        <v>0</v>
      </c>
      <c r="AJ241" s="27">
        <f t="shared" si="654"/>
        <v>0</v>
      </c>
      <c r="AK241" s="27"/>
      <c r="AL241" s="27">
        <f>[3]СОТ!T11</f>
        <v>0</v>
      </c>
      <c r="AM241" s="27">
        <f t="shared" si="655"/>
        <v>0</v>
      </c>
      <c r="AN241" s="27">
        <f t="shared" si="656"/>
        <v>0</v>
      </c>
      <c r="AO241" s="27">
        <f t="shared" si="656"/>
        <v>0</v>
      </c>
      <c r="AP241" s="27">
        <f t="shared" si="656"/>
        <v>0</v>
      </c>
      <c r="AQ241" s="27">
        <f t="shared" si="657"/>
        <v>0</v>
      </c>
      <c r="AR241" s="27">
        <f t="shared" si="657"/>
        <v>10</v>
      </c>
      <c r="AS241" s="27">
        <f t="shared" si="657"/>
        <v>10</v>
      </c>
      <c r="AT241" s="27"/>
      <c r="AU241" s="27">
        <f>[3]СОТ!AC11</f>
        <v>0</v>
      </c>
      <c r="AV241" s="27">
        <f t="shared" si="658"/>
        <v>0</v>
      </c>
      <c r="AW241" s="27"/>
      <c r="AX241" s="27">
        <f>[3]СОТ!AF11</f>
        <v>0</v>
      </c>
      <c r="AY241" s="27">
        <f t="shared" si="659"/>
        <v>0</v>
      </c>
      <c r="AZ241" s="27"/>
      <c r="BA241" s="27">
        <f>[3]СОТ!AI11</f>
        <v>0</v>
      </c>
      <c r="BB241" s="27">
        <f t="shared" si="660"/>
        <v>0</v>
      </c>
      <c r="BC241" s="27">
        <f t="shared" si="661"/>
        <v>0</v>
      </c>
      <c r="BD241" s="27">
        <f t="shared" si="661"/>
        <v>0</v>
      </c>
      <c r="BE241" s="27">
        <f t="shared" si="661"/>
        <v>0</v>
      </c>
      <c r="BF241" s="27">
        <f t="shared" si="662"/>
        <v>0</v>
      </c>
      <c r="BG241" s="27">
        <f t="shared" si="662"/>
        <v>0</v>
      </c>
      <c r="BH241" s="27">
        <f t="shared" si="662"/>
        <v>0</v>
      </c>
      <c r="BI241" s="27">
        <f t="shared" si="663"/>
        <v>0</v>
      </c>
      <c r="BJ241" s="27">
        <f t="shared" si="663"/>
        <v>10</v>
      </c>
      <c r="BK241" s="27">
        <f t="shared" si="663"/>
        <v>10</v>
      </c>
      <c r="BL241" s="27"/>
      <c r="BM241" s="27"/>
      <c r="BN241" s="27">
        <f>BL241+BM241</f>
        <v>0</v>
      </c>
      <c r="BO241" s="57">
        <f t="shared" si="561"/>
        <v>0</v>
      </c>
      <c r="BP241" s="27">
        <f t="shared" si="578"/>
        <v>0</v>
      </c>
      <c r="BQ241" s="42" t="s">
        <v>48</v>
      </c>
    </row>
    <row r="242" spans="1:70" ht="12.75" hidden="1" customHeight="1" outlineLevel="4" x14ac:dyDescent="0.2">
      <c r="A242" s="87"/>
      <c r="B242" s="88" t="s">
        <v>179</v>
      </c>
      <c r="C242" s="89" t="s">
        <v>44</v>
      </c>
      <c r="D242" s="27"/>
      <c r="E242" s="27">
        <f>E243*E244/1000</f>
        <v>1.2710999999999999</v>
      </c>
      <c r="F242" s="27">
        <f>D242+E242</f>
        <v>1.2710999999999999</v>
      </c>
      <c r="G242" s="27"/>
      <c r="H242" s="27">
        <f>H243*H244/1000</f>
        <v>1.2710999999999999</v>
      </c>
      <c r="I242" s="27">
        <f>G242+H242</f>
        <v>1.2710999999999999</v>
      </c>
      <c r="J242" s="27"/>
      <c r="K242" s="27">
        <f>K243*K244/1000</f>
        <v>1.2710999999999999</v>
      </c>
      <c r="L242" s="27">
        <f>J242+K242</f>
        <v>1.2710999999999999</v>
      </c>
      <c r="M242" s="27">
        <f>D242+G242+J242</f>
        <v>0</v>
      </c>
      <c r="N242" s="27">
        <f>E242+H242+K242</f>
        <v>3.8132999999999999</v>
      </c>
      <c r="O242" s="27">
        <f>F242+I242+L242</f>
        <v>3.8132999999999999</v>
      </c>
      <c r="P242" s="27"/>
      <c r="Q242" s="27">
        <f>Q243*Q244/1000</f>
        <v>1.2710999999999999</v>
      </c>
      <c r="R242" s="27">
        <f>P242+Q242</f>
        <v>1.2710999999999999</v>
      </c>
      <c r="S242" s="27"/>
      <c r="T242" s="27">
        <f>T243*T244/1000</f>
        <v>1.2710999999999999</v>
      </c>
      <c r="U242" s="27">
        <f>S242+T242</f>
        <v>1.2710999999999999</v>
      </c>
      <c r="V242" s="27"/>
      <c r="W242" s="27">
        <f>W243*W244/1000</f>
        <v>1.2710999999999999</v>
      </c>
      <c r="X242" s="27">
        <f>V242+W242</f>
        <v>1.2710999999999999</v>
      </c>
      <c r="Y242" s="27">
        <f t="shared" si="651"/>
        <v>0</v>
      </c>
      <c r="Z242" s="27">
        <f t="shared" si="651"/>
        <v>3.8132999999999999</v>
      </c>
      <c r="AA242" s="27">
        <f t="shared" si="651"/>
        <v>3.8132999999999999</v>
      </c>
      <c r="AB242" s="27">
        <f>M242+Y242</f>
        <v>0</v>
      </c>
      <c r="AC242" s="27">
        <f>N242+Z242</f>
        <v>7.6265999999999998</v>
      </c>
      <c r="AD242" s="27">
        <f>O242+AA242</f>
        <v>7.6265999999999998</v>
      </c>
      <c r="AE242" s="27"/>
      <c r="AF242" s="27">
        <f>AF243*AF244/1000</f>
        <v>1.2710999999999999</v>
      </c>
      <c r="AG242" s="27">
        <f>AE242+AF242</f>
        <v>1.2710999999999999</v>
      </c>
      <c r="AH242" s="27"/>
      <c r="AI242" s="27">
        <f>AI243*AI244/1000</f>
        <v>1.2710999999999999</v>
      </c>
      <c r="AJ242" s="27">
        <f>AH242+AI242</f>
        <v>1.2710999999999999</v>
      </c>
      <c r="AK242" s="27"/>
      <c r="AL242" s="27">
        <f>AL243*AL244/1000</f>
        <v>1.2710999999999999</v>
      </c>
      <c r="AM242" s="27">
        <f>AK242+AL242</f>
        <v>1.2710999999999999</v>
      </c>
      <c r="AN242" s="27">
        <f t="shared" si="656"/>
        <v>0</v>
      </c>
      <c r="AO242" s="27">
        <f t="shared" si="656"/>
        <v>3.8132999999999999</v>
      </c>
      <c r="AP242" s="27">
        <f t="shared" si="656"/>
        <v>3.8132999999999999</v>
      </c>
      <c r="AQ242" s="27">
        <f>AB242+AN242</f>
        <v>0</v>
      </c>
      <c r="AR242" s="27">
        <f>AC242+AO242</f>
        <v>11.4399</v>
      </c>
      <c r="AS242" s="27">
        <f>AD242+AP242</f>
        <v>11.4399</v>
      </c>
      <c r="AT242" s="27"/>
      <c r="AU242" s="27">
        <f>AU243*AU244/1000</f>
        <v>1.2710999999999999</v>
      </c>
      <c r="AV242" s="27">
        <f>AT242+AU242</f>
        <v>1.2710999999999999</v>
      </c>
      <c r="AW242" s="27"/>
      <c r="AX242" s="27">
        <f>AX243*AX244/1000</f>
        <v>1.2710999999999999</v>
      </c>
      <c r="AY242" s="27">
        <f>AW242+AX242</f>
        <v>1.2710999999999999</v>
      </c>
      <c r="AZ242" s="27"/>
      <c r="BA242" s="27">
        <f>BA243*BA244/1000</f>
        <v>1.2710999999999999</v>
      </c>
      <c r="BB242" s="27">
        <f>AZ242+BA242</f>
        <v>1.2710999999999999</v>
      </c>
      <c r="BC242" s="27">
        <f t="shared" si="661"/>
        <v>0</v>
      </c>
      <c r="BD242" s="27">
        <f t="shared" si="661"/>
        <v>3.8132999999999999</v>
      </c>
      <c r="BE242" s="27">
        <f t="shared" si="661"/>
        <v>3.8132999999999999</v>
      </c>
      <c r="BF242" s="27">
        <f t="shared" si="662"/>
        <v>0</v>
      </c>
      <c r="BG242" s="27">
        <f t="shared" si="662"/>
        <v>7.6265999999999998</v>
      </c>
      <c r="BH242" s="27">
        <f t="shared" si="662"/>
        <v>7.6265999999999998</v>
      </c>
      <c r="BI242" s="27">
        <f t="shared" si="663"/>
        <v>0</v>
      </c>
      <c r="BJ242" s="27">
        <f t="shared" si="663"/>
        <v>15.2532</v>
      </c>
      <c r="BK242" s="27">
        <f t="shared" si="663"/>
        <v>15.2532</v>
      </c>
      <c r="BL242" s="27"/>
      <c r="BM242" s="27"/>
      <c r="BN242" s="27">
        <f>BL242+BM242</f>
        <v>0</v>
      </c>
      <c r="BO242" s="57">
        <f t="shared" si="561"/>
        <v>-1.2710999999999999</v>
      </c>
      <c r="BP242" s="27">
        <f t="shared" si="578"/>
        <v>-100</v>
      </c>
      <c r="BQ242" s="90"/>
    </row>
    <row r="243" spans="1:70" s="97" customFormat="1" ht="12.75" hidden="1" customHeight="1" outlineLevel="5" x14ac:dyDescent="0.2">
      <c r="A243" s="91"/>
      <c r="B243" s="92" t="s">
        <v>51</v>
      </c>
      <c r="C243" s="93" t="s">
        <v>172</v>
      </c>
      <c r="D243" s="94"/>
      <c r="E243" s="94">
        <v>30</v>
      </c>
      <c r="F243" s="94">
        <f>D243+E243</f>
        <v>30</v>
      </c>
      <c r="G243" s="94"/>
      <c r="H243" s="94">
        <v>30</v>
      </c>
      <c r="I243" s="94">
        <f>G243+H243</f>
        <v>30</v>
      </c>
      <c r="J243" s="94"/>
      <c r="K243" s="94">
        <v>30</v>
      </c>
      <c r="L243" s="94">
        <f>J243+K243</f>
        <v>30</v>
      </c>
      <c r="M243" s="94"/>
      <c r="N243" s="95">
        <f>E243+H243+K243</f>
        <v>90</v>
      </c>
      <c r="O243" s="95">
        <f>F243+I243+L243</f>
        <v>90</v>
      </c>
      <c r="P243" s="94"/>
      <c r="Q243" s="94">
        <v>30</v>
      </c>
      <c r="R243" s="94">
        <f>P243+Q243</f>
        <v>30</v>
      </c>
      <c r="S243" s="94"/>
      <c r="T243" s="94">
        <v>30</v>
      </c>
      <c r="U243" s="94">
        <f>S243+T243</f>
        <v>30</v>
      </c>
      <c r="V243" s="94"/>
      <c r="W243" s="94">
        <v>30</v>
      </c>
      <c r="X243" s="94">
        <f>V243+W243</f>
        <v>30</v>
      </c>
      <c r="Y243" s="94"/>
      <c r="Z243" s="95">
        <f>Q243+T243+W243</f>
        <v>90</v>
      </c>
      <c r="AA243" s="95">
        <f>R243+U243+X243</f>
        <v>90</v>
      </c>
      <c r="AB243" s="94"/>
      <c r="AC243" s="95">
        <f>N243+Z243</f>
        <v>180</v>
      </c>
      <c r="AD243" s="95">
        <f>O243+AA243</f>
        <v>180</v>
      </c>
      <c r="AE243" s="94"/>
      <c r="AF243" s="94">
        <v>30</v>
      </c>
      <c r="AG243" s="94">
        <f>AE243+AF243</f>
        <v>30</v>
      </c>
      <c r="AH243" s="94"/>
      <c r="AI243" s="94">
        <v>30</v>
      </c>
      <c r="AJ243" s="94">
        <f>AH243+AI243</f>
        <v>30</v>
      </c>
      <c r="AK243" s="94"/>
      <c r="AL243" s="94">
        <v>30</v>
      </c>
      <c r="AM243" s="94">
        <f>AK243+AL243</f>
        <v>30</v>
      </c>
      <c r="AN243" s="94"/>
      <c r="AO243" s="95">
        <f>AF243+AI243+AL243</f>
        <v>90</v>
      </c>
      <c r="AP243" s="95">
        <f>AG243+AJ243+AM243</f>
        <v>90</v>
      </c>
      <c r="AQ243" s="94"/>
      <c r="AR243" s="95">
        <f>AC243+AO243</f>
        <v>270</v>
      </c>
      <c r="AS243" s="95">
        <f>AD243+AP243</f>
        <v>270</v>
      </c>
      <c r="AT243" s="94"/>
      <c r="AU243" s="94">
        <v>30</v>
      </c>
      <c r="AV243" s="94">
        <f>AT243+AU243</f>
        <v>30</v>
      </c>
      <c r="AW243" s="94"/>
      <c r="AX243" s="94">
        <v>30</v>
      </c>
      <c r="AY243" s="94">
        <f>AW243+AX243</f>
        <v>30</v>
      </c>
      <c r="AZ243" s="94"/>
      <c r="BA243" s="94">
        <v>30</v>
      </c>
      <c r="BB243" s="94">
        <f>AZ243+BA243</f>
        <v>30</v>
      </c>
      <c r="BC243" s="94"/>
      <c r="BD243" s="95">
        <f>AU243+AX243+BA243</f>
        <v>90</v>
      </c>
      <c r="BE243" s="95">
        <f>AV243+AY243+BB243</f>
        <v>90</v>
      </c>
      <c r="BF243" s="94"/>
      <c r="BG243" s="95">
        <f>AO243+BD243</f>
        <v>180</v>
      </c>
      <c r="BH243" s="95">
        <f>AP243+BE243</f>
        <v>180</v>
      </c>
      <c r="BI243" s="96">
        <f t="shared" si="663"/>
        <v>0</v>
      </c>
      <c r="BJ243" s="95">
        <f t="shared" si="663"/>
        <v>360</v>
      </c>
      <c r="BK243" s="95">
        <f t="shared" si="663"/>
        <v>360</v>
      </c>
      <c r="BL243" s="94"/>
      <c r="BM243" s="94"/>
      <c r="BN243" s="94">
        <f>BL243+BM243</f>
        <v>0</v>
      </c>
      <c r="BO243" s="57">
        <f t="shared" si="561"/>
        <v>-30</v>
      </c>
      <c r="BP243" s="27">
        <f t="shared" si="578"/>
        <v>-100</v>
      </c>
    </row>
    <row r="244" spans="1:70" s="29" customFormat="1" ht="12.75" hidden="1" outlineLevel="5" x14ac:dyDescent="0.2">
      <c r="A244" s="87"/>
      <c r="B244" s="92" t="s">
        <v>53</v>
      </c>
      <c r="C244" s="93" t="s">
        <v>173</v>
      </c>
      <c r="D244" s="98"/>
      <c r="E244" s="98">
        <f>[3]ЦЕНЫ!E405</f>
        <v>42.37</v>
      </c>
      <c r="F244" s="98">
        <f>IF(F243=0,,F242/F243*1000)</f>
        <v>42.37</v>
      </c>
      <c r="G244" s="98"/>
      <c r="H244" s="98">
        <f>[3]ЦЕНЫ!F405</f>
        <v>42.37</v>
      </c>
      <c r="I244" s="98">
        <f>IF(I243=0,,I242/I243*1000)</f>
        <v>42.37</v>
      </c>
      <c r="J244" s="98"/>
      <c r="K244" s="98">
        <f>[3]ЦЕНЫ!G405</f>
        <v>42.37</v>
      </c>
      <c r="L244" s="98">
        <f>IF(L243=0,,L242/L243*1000)</f>
        <v>42.37</v>
      </c>
      <c r="M244" s="98">
        <f>IF(M243=0,,M242/M243*1000)</f>
        <v>0</v>
      </c>
      <c r="N244" s="98">
        <f>IF(N243=0,,N242/N243*1000)</f>
        <v>42.37</v>
      </c>
      <c r="O244" s="98">
        <f>IF(O243=0,,O242/O243*1000)</f>
        <v>42.37</v>
      </c>
      <c r="P244" s="98"/>
      <c r="Q244" s="98">
        <f>[3]ЦЕНЫ!H405</f>
        <v>42.37</v>
      </c>
      <c r="R244" s="98">
        <f>IF(R243=0,,R242/R243*1000)</f>
        <v>42.37</v>
      </c>
      <c r="S244" s="98"/>
      <c r="T244" s="98">
        <f>[3]ЦЕНЫ!I405</f>
        <v>42.37</v>
      </c>
      <c r="U244" s="98">
        <f>IF(U243=0,,U242/U243*1000)</f>
        <v>42.37</v>
      </c>
      <c r="V244" s="98"/>
      <c r="W244" s="98">
        <f>[3]ЦЕНЫ!J405</f>
        <v>42.37</v>
      </c>
      <c r="X244" s="98">
        <f>IF(X243=0,,X242/X243*1000)</f>
        <v>42.37</v>
      </c>
      <c r="Y244" s="98">
        <f t="shared" ref="Y244:AD244" si="664">IF(Y243=0,,Y242/Y243*1000)</f>
        <v>0</v>
      </c>
      <c r="Z244" s="98">
        <f t="shared" si="664"/>
        <v>42.37</v>
      </c>
      <c r="AA244" s="98">
        <f t="shared" si="664"/>
        <v>42.37</v>
      </c>
      <c r="AB244" s="98">
        <f t="shared" si="664"/>
        <v>0</v>
      </c>
      <c r="AC244" s="98">
        <f t="shared" si="664"/>
        <v>42.37</v>
      </c>
      <c r="AD244" s="98">
        <f t="shared" si="664"/>
        <v>42.37</v>
      </c>
      <c r="AE244" s="98"/>
      <c r="AF244" s="98">
        <f>[3]ЦЕНЫ!K405</f>
        <v>42.37</v>
      </c>
      <c r="AG244" s="98">
        <f>IF(AG243=0,,AG242/AG243*1000)</f>
        <v>42.37</v>
      </c>
      <c r="AH244" s="98"/>
      <c r="AI244" s="98">
        <f>[3]ЦЕНЫ!L405</f>
        <v>42.37</v>
      </c>
      <c r="AJ244" s="98">
        <f>IF(AJ243=0,,AJ242/AJ243*1000)</f>
        <v>42.37</v>
      </c>
      <c r="AK244" s="98"/>
      <c r="AL244" s="98">
        <f>[3]ЦЕНЫ!M405</f>
        <v>42.37</v>
      </c>
      <c r="AM244" s="98">
        <f>IF(AM243=0,,AM242/AM243*1000)</f>
        <v>42.37</v>
      </c>
      <c r="AN244" s="98">
        <f t="shared" ref="AN244:AS244" si="665">IF(AN243=0,,AN242/AN243*1000)</f>
        <v>0</v>
      </c>
      <c r="AO244" s="98">
        <f t="shared" si="665"/>
        <v>42.37</v>
      </c>
      <c r="AP244" s="98">
        <f t="shared" si="665"/>
        <v>42.37</v>
      </c>
      <c r="AQ244" s="98">
        <f t="shared" si="665"/>
        <v>0</v>
      </c>
      <c r="AR244" s="98">
        <f t="shared" si="665"/>
        <v>42.37</v>
      </c>
      <c r="AS244" s="98">
        <f t="shared" si="665"/>
        <v>42.37</v>
      </c>
      <c r="AT244" s="98"/>
      <c r="AU244" s="98">
        <f>[3]ЦЕНЫ!N405</f>
        <v>42.37</v>
      </c>
      <c r="AV244" s="98">
        <f>IF(AV243=0,,AV242/AV243*1000)</f>
        <v>42.37</v>
      </c>
      <c r="AW244" s="98"/>
      <c r="AX244" s="98">
        <f>[3]ЦЕНЫ!O405</f>
        <v>42.37</v>
      </c>
      <c r="AY244" s="98">
        <f>IF(AY243=0,,AY242/AY243*1000)</f>
        <v>42.37</v>
      </c>
      <c r="AZ244" s="98"/>
      <c r="BA244" s="98">
        <f>[3]ЦЕНЫ!P405</f>
        <v>42.37</v>
      </c>
      <c r="BB244" s="98">
        <f>IF(BB243=0,,BB242/BB243*1000)</f>
        <v>42.37</v>
      </c>
      <c r="BC244" s="98">
        <f t="shared" ref="BC244:BK244" si="666">IF(BC243=0,,BC242/BC243*1000)</f>
        <v>0</v>
      </c>
      <c r="BD244" s="98">
        <f t="shared" si="666"/>
        <v>42.37</v>
      </c>
      <c r="BE244" s="98">
        <f t="shared" si="666"/>
        <v>42.37</v>
      </c>
      <c r="BF244" s="98">
        <f t="shared" si="666"/>
        <v>0</v>
      </c>
      <c r="BG244" s="98">
        <f t="shared" si="666"/>
        <v>42.37</v>
      </c>
      <c r="BH244" s="98">
        <f t="shared" si="666"/>
        <v>42.37</v>
      </c>
      <c r="BI244" s="98">
        <f t="shared" si="666"/>
        <v>0</v>
      </c>
      <c r="BJ244" s="98">
        <f t="shared" si="666"/>
        <v>42.37</v>
      </c>
      <c r="BK244" s="98">
        <f t="shared" si="666"/>
        <v>42.37</v>
      </c>
      <c r="BL244" s="98"/>
      <c r="BM244" s="98"/>
      <c r="BN244" s="98">
        <f>IF(BN243=0,,BN242/BN243*1000)</f>
        <v>0</v>
      </c>
      <c r="BO244" s="57">
        <f t="shared" si="561"/>
        <v>-42.37</v>
      </c>
      <c r="BP244" s="27">
        <f t="shared" si="578"/>
        <v>-100</v>
      </c>
    </row>
    <row r="245" spans="1:70" ht="12.75" hidden="1" customHeight="1" outlineLevel="4" x14ac:dyDescent="0.2">
      <c r="A245" s="87"/>
      <c r="B245" s="88" t="s">
        <v>180</v>
      </c>
      <c r="C245" s="89" t="s">
        <v>44</v>
      </c>
      <c r="D245" s="27"/>
      <c r="E245" s="27">
        <v>66.5</v>
      </c>
      <c r="F245" s="27">
        <f>D245+E245</f>
        <v>66.5</v>
      </c>
      <c r="G245" s="27"/>
      <c r="H245" s="27">
        <v>66.5</v>
      </c>
      <c r="I245" s="27">
        <f t="shared" si="645"/>
        <v>66.5</v>
      </c>
      <c r="J245" s="27"/>
      <c r="K245" s="27">
        <v>66.5</v>
      </c>
      <c r="L245" s="27">
        <f t="shared" si="646"/>
        <v>66.5</v>
      </c>
      <c r="M245" s="27">
        <f t="shared" si="647"/>
        <v>0</v>
      </c>
      <c r="N245" s="27">
        <f t="shared" si="647"/>
        <v>199.5</v>
      </c>
      <c r="O245" s="27">
        <f t="shared" si="647"/>
        <v>199.5</v>
      </c>
      <c r="P245" s="27"/>
      <c r="Q245" s="27">
        <v>66.5</v>
      </c>
      <c r="R245" s="27">
        <f t="shared" si="648"/>
        <v>66.5</v>
      </c>
      <c r="S245" s="27"/>
      <c r="T245" s="27">
        <v>66.5</v>
      </c>
      <c r="U245" s="27">
        <f t="shared" si="649"/>
        <v>66.5</v>
      </c>
      <c r="V245" s="27"/>
      <c r="W245" s="27">
        <v>66.5</v>
      </c>
      <c r="X245" s="27">
        <f t="shared" si="650"/>
        <v>66.5</v>
      </c>
      <c r="Y245" s="27">
        <f t="shared" ref="Y245:AA250" si="667">P245+S245+V245</f>
        <v>0</v>
      </c>
      <c r="Z245" s="27">
        <f t="shared" si="667"/>
        <v>199.5</v>
      </c>
      <c r="AA245" s="27">
        <f t="shared" si="667"/>
        <v>199.5</v>
      </c>
      <c r="AB245" s="27">
        <f t="shared" si="652"/>
        <v>0</v>
      </c>
      <c r="AC245" s="27">
        <f t="shared" si="652"/>
        <v>399</v>
      </c>
      <c r="AD245" s="27">
        <f t="shared" si="652"/>
        <v>399</v>
      </c>
      <c r="AE245" s="27"/>
      <c r="AF245" s="27">
        <v>66.5</v>
      </c>
      <c r="AG245" s="27">
        <f t="shared" si="653"/>
        <v>66.5</v>
      </c>
      <c r="AH245" s="27"/>
      <c r="AI245" s="27">
        <v>66.5</v>
      </c>
      <c r="AJ245" s="27">
        <f t="shared" si="654"/>
        <v>66.5</v>
      </c>
      <c r="AK245" s="27"/>
      <c r="AL245" s="27">
        <v>66.5</v>
      </c>
      <c r="AM245" s="27">
        <f t="shared" si="655"/>
        <v>66.5</v>
      </c>
      <c r="AN245" s="27">
        <f t="shared" ref="AN245:AP250" si="668">AE245+AH245+AK245</f>
        <v>0</v>
      </c>
      <c r="AO245" s="27">
        <f t="shared" si="668"/>
        <v>199.5</v>
      </c>
      <c r="AP245" s="27">
        <f t="shared" si="668"/>
        <v>199.5</v>
      </c>
      <c r="AQ245" s="27">
        <f t="shared" si="657"/>
        <v>0</v>
      </c>
      <c r="AR245" s="27">
        <f t="shared" si="657"/>
        <v>598.5</v>
      </c>
      <c r="AS245" s="27">
        <f t="shared" si="657"/>
        <v>598.5</v>
      </c>
      <c r="AT245" s="27"/>
      <c r="AU245" s="27">
        <v>66.5</v>
      </c>
      <c r="AV245" s="27">
        <f t="shared" si="658"/>
        <v>66.5</v>
      </c>
      <c r="AW245" s="27"/>
      <c r="AX245" s="27">
        <v>66.5</v>
      </c>
      <c r="AY245" s="27">
        <f t="shared" si="659"/>
        <v>66.5</v>
      </c>
      <c r="AZ245" s="27"/>
      <c r="BA245" s="27">
        <v>66.5</v>
      </c>
      <c r="BB245" s="27">
        <f t="shared" si="660"/>
        <v>66.5</v>
      </c>
      <c r="BC245" s="27">
        <f t="shared" ref="BC245:BE250" si="669">AT245+AW245+AZ245</f>
        <v>0</v>
      </c>
      <c r="BD245" s="27">
        <f t="shared" si="669"/>
        <v>199.5</v>
      </c>
      <c r="BE245" s="27">
        <f t="shared" si="669"/>
        <v>199.5</v>
      </c>
      <c r="BF245" s="27">
        <f t="shared" ref="BF245:BH250" si="670">AN245+BC245</f>
        <v>0</v>
      </c>
      <c r="BG245" s="27">
        <f t="shared" si="670"/>
        <v>399</v>
      </c>
      <c r="BH245" s="27">
        <f t="shared" si="670"/>
        <v>399</v>
      </c>
      <c r="BI245" s="27">
        <f t="shared" ref="BI245:BK251" si="671">AQ245+BC245</f>
        <v>0</v>
      </c>
      <c r="BJ245" s="27">
        <f t="shared" si="671"/>
        <v>798</v>
      </c>
      <c r="BK245" s="27">
        <f t="shared" si="671"/>
        <v>798</v>
      </c>
      <c r="BL245" s="27"/>
      <c r="BM245" s="27">
        <f>84.53-BM246</f>
        <v>56.036000000000001</v>
      </c>
      <c r="BN245" s="27">
        <f>BL245+BM245</f>
        <v>56.036000000000001</v>
      </c>
      <c r="BO245" s="57">
        <f t="shared" si="561"/>
        <v>-10.463999999999999</v>
      </c>
      <c r="BP245" s="27">
        <f t="shared" si="578"/>
        <v>-15.735338345864658</v>
      </c>
      <c r="BQ245" s="42"/>
      <c r="BR245" s="43"/>
    </row>
    <row r="246" spans="1:70" s="86" customFormat="1" ht="12.75" customHeight="1" outlineLevel="3" collapsed="1" x14ac:dyDescent="0.2">
      <c r="A246" s="83" t="s">
        <v>181</v>
      </c>
      <c r="B246" s="84" t="s">
        <v>182</v>
      </c>
      <c r="C246" s="85" t="s">
        <v>44</v>
      </c>
      <c r="D246" s="57"/>
      <c r="E246" s="57">
        <f>E250+E253</f>
        <v>0</v>
      </c>
      <c r="F246" s="57">
        <f>D246+E246</f>
        <v>0</v>
      </c>
      <c r="G246" s="57"/>
      <c r="H246" s="57">
        <f>H250+H253</f>
        <v>0</v>
      </c>
      <c r="I246" s="57">
        <f t="shared" si="645"/>
        <v>0</v>
      </c>
      <c r="J246" s="57"/>
      <c r="K246" s="57">
        <f>K250+K253</f>
        <v>0</v>
      </c>
      <c r="L246" s="57">
        <f t="shared" si="646"/>
        <v>0</v>
      </c>
      <c r="M246" s="57">
        <f t="shared" si="647"/>
        <v>0</v>
      </c>
      <c r="N246" s="57">
        <f t="shared" si="647"/>
        <v>0</v>
      </c>
      <c r="O246" s="57">
        <f t="shared" si="647"/>
        <v>0</v>
      </c>
      <c r="P246" s="57"/>
      <c r="Q246" s="57">
        <f>Q250+Q253</f>
        <v>0</v>
      </c>
      <c r="R246" s="57">
        <f t="shared" si="648"/>
        <v>0</v>
      </c>
      <c r="S246" s="57"/>
      <c r="T246" s="57">
        <f>T250+T253</f>
        <v>0</v>
      </c>
      <c r="U246" s="57">
        <f t="shared" si="649"/>
        <v>0</v>
      </c>
      <c r="V246" s="57"/>
      <c r="W246" s="57">
        <f>W250+W253</f>
        <v>0</v>
      </c>
      <c r="X246" s="57">
        <f t="shared" si="650"/>
        <v>0</v>
      </c>
      <c r="Y246" s="57">
        <f t="shared" si="667"/>
        <v>0</v>
      </c>
      <c r="Z246" s="57">
        <f t="shared" si="667"/>
        <v>0</v>
      </c>
      <c r="AA246" s="57">
        <f t="shared" si="667"/>
        <v>0</v>
      </c>
      <c r="AB246" s="57">
        <f t="shared" si="652"/>
        <v>0</v>
      </c>
      <c r="AC246" s="57">
        <f t="shared" si="652"/>
        <v>0</v>
      </c>
      <c r="AD246" s="57">
        <f t="shared" si="652"/>
        <v>0</v>
      </c>
      <c r="AE246" s="57"/>
      <c r="AF246" s="57">
        <f>AF250+AF253</f>
        <v>0</v>
      </c>
      <c r="AG246" s="57">
        <f t="shared" si="653"/>
        <v>0</v>
      </c>
      <c r="AH246" s="57"/>
      <c r="AI246" s="57">
        <f>AI250+AI253</f>
        <v>0</v>
      </c>
      <c r="AJ246" s="57">
        <f t="shared" si="654"/>
        <v>0</v>
      </c>
      <c r="AK246" s="57"/>
      <c r="AL246" s="57">
        <f>AL250+AL253</f>
        <v>0</v>
      </c>
      <c r="AM246" s="57">
        <f t="shared" si="655"/>
        <v>0</v>
      </c>
      <c r="AN246" s="57">
        <f t="shared" si="668"/>
        <v>0</v>
      </c>
      <c r="AO246" s="57">
        <f t="shared" si="668"/>
        <v>0</v>
      </c>
      <c r="AP246" s="57">
        <f t="shared" si="668"/>
        <v>0</v>
      </c>
      <c r="AQ246" s="57">
        <f t="shared" si="657"/>
        <v>0</v>
      </c>
      <c r="AR246" s="57">
        <f t="shared" si="657"/>
        <v>0</v>
      </c>
      <c r="AS246" s="57">
        <f t="shared" si="657"/>
        <v>0</v>
      </c>
      <c r="AT246" s="57"/>
      <c r="AU246" s="57">
        <f>AU250+AU253</f>
        <v>0</v>
      </c>
      <c r="AV246" s="57">
        <f t="shared" si="658"/>
        <v>0</v>
      </c>
      <c r="AW246" s="57"/>
      <c r="AX246" s="57">
        <f>AX250+AX253</f>
        <v>0</v>
      </c>
      <c r="AY246" s="57">
        <f t="shared" si="659"/>
        <v>0</v>
      </c>
      <c r="AZ246" s="57"/>
      <c r="BA246" s="57">
        <f>BA250+BA253</f>
        <v>0</v>
      </c>
      <c r="BB246" s="57">
        <f t="shared" si="660"/>
        <v>0</v>
      </c>
      <c r="BC246" s="57">
        <f t="shared" si="669"/>
        <v>0</v>
      </c>
      <c r="BD246" s="57">
        <f t="shared" si="669"/>
        <v>0</v>
      </c>
      <c r="BE246" s="57">
        <f t="shared" si="669"/>
        <v>0</v>
      </c>
      <c r="BF246" s="57">
        <f t="shared" si="670"/>
        <v>0</v>
      </c>
      <c r="BG246" s="57">
        <f t="shared" si="670"/>
        <v>0</v>
      </c>
      <c r="BH246" s="57">
        <f t="shared" si="670"/>
        <v>0</v>
      </c>
      <c r="BI246" s="57">
        <f t="shared" si="671"/>
        <v>0</v>
      </c>
      <c r="BJ246" s="57">
        <f t="shared" si="671"/>
        <v>0</v>
      </c>
      <c r="BK246" s="57">
        <f t="shared" si="671"/>
        <v>0</v>
      </c>
      <c r="BL246" s="57"/>
      <c r="BM246" s="57">
        <f>BM250+BM253</f>
        <v>28.494</v>
      </c>
      <c r="BN246" s="57">
        <f>BL246+BM246</f>
        <v>28.494</v>
      </c>
      <c r="BO246" s="57">
        <f t="shared" si="561"/>
        <v>28.494</v>
      </c>
      <c r="BP246" s="57">
        <f t="shared" si="578"/>
        <v>0</v>
      </c>
      <c r="BQ246" s="42"/>
      <c r="BR246" s="43"/>
    </row>
    <row r="247" spans="1:70" ht="12.75" hidden="1" customHeight="1" outlineLevel="4" x14ac:dyDescent="0.2">
      <c r="A247" s="87"/>
      <c r="B247" s="88" t="s">
        <v>183</v>
      </c>
      <c r="C247" s="89" t="s">
        <v>44</v>
      </c>
      <c r="D247" s="27"/>
      <c r="E247" s="27">
        <f>E248*E249/1000</f>
        <v>19.004999999999999</v>
      </c>
      <c r="F247" s="27">
        <f>D247+E247</f>
        <v>19.004999999999999</v>
      </c>
      <c r="G247" s="27"/>
      <c r="H247" s="27">
        <f>H248*H249/1000</f>
        <v>19.004999999999999</v>
      </c>
      <c r="I247" s="27">
        <f t="shared" si="645"/>
        <v>19.004999999999999</v>
      </c>
      <c r="J247" s="27"/>
      <c r="K247" s="27">
        <f>K248*K249/1000</f>
        <v>19.004999999999999</v>
      </c>
      <c r="L247" s="27">
        <f t="shared" si="646"/>
        <v>19.004999999999999</v>
      </c>
      <c r="M247" s="27">
        <f t="shared" si="647"/>
        <v>0</v>
      </c>
      <c r="N247" s="27">
        <f t="shared" si="647"/>
        <v>57.015000000000001</v>
      </c>
      <c r="O247" s="27">
        <f t="shared" si="647"/>
        <v>57.015000000000001</v>
      </c>
      <c r="P247" s="27"/>
      <c r="Q247" s="27">
        <f>Q248*Q249/1000</f>
        <v>19.004999999999999</v>
      </c>
      <c r="R247" s="27">
        <f t="shared" si="648"/>
        <v>19.004999999999999</v>
      </c>
      <c r="S247" s="27"/>
      <c r="T247" s="27">
        <f>T248*T249/1000</f>
        <v>19.004999999999999</v>
      </c>
      <c r="U247" s="27">
        <f t="shared" si="649"/>
        <v>19.004999999999999</v>
      </c>
      <c r="V247" s="27"/>
      <c r="W247" s="27">
        <f>W248*W249/1000</f>
        <v>19.004999999999999</v>
      </c>
      <c r="X247" s="27">
        <f t="shared" si="650"/>
        <v>19.004999999999999</v>
      </c>
      <c r="Y247" s="27">
        <f t="shared" si="667"/>
        <v>0</v>
      </c>
      <c r="Z247" s="27">
        <f t="shared" si="667"/>
        <v>57.015000000000001</v>
      </c>
      <c r="AA247" s="27">
        <f t="shared" si="667"/>
        <v>57.015000000000001</v>
      </c>
      <c r="AB247" s="27">
        <f t="shared" si="652"/>
        <v>0</v>
      </c>
      <c r="AC247" s="27">
        <f t="shared" si="652"/>
        <v>114.03</v>
      </c>
      <c r="AD247" s="27">
        <f t="shared" si="652"/>
        <v>114.03</v>
      </c>
      <c r="AE247" s="27"/>
      <c r="AF247" s="27">
        <f>AF248*AF249/1000</f>
        <v>19.004999999999999</v>
      </c>
      <c r="AG247" s="27">
        <f t="shared" si="653"/>
        <v>19.004999999999999</v>
      </c>
      <c r="AH247" s="27"/>
      <c r="AI247" s="27">
        <f>AI248*AI249/1000</f>
        <v>19.004999999999999</v>
      </c>
      <c r="AJ247" s="27">
        <f t="shared" si="654"/>
        <v>19.004999999999999</v>
      </c>
      <c r="AK247" s="27"/>
      <c r="AL247" s="27">
        <f>AL248*AL249/1000</f>
        <v>19.004999999999999</v>
      </c>
      <c r="AM247" s="27">
        <f t="shared" si="655"/>
        <v>19.004999999999999</v>
      </c>
      <c r="AN247" s="27">
        <f t="shared" si="668"/>
        <v>0</v>
      </c>
      <c r="AO247" s="27">
        <f t="shared" si="668"/>
        <v>57.015000000000001</v>
      </c>
      <c r="AP247" s="27">
        <f t="shared" si="668"/>
        <v>57.015000000000001</v>
      </c>
      <c r="AQ247" s="27">
        <f t="shared" si="657"/>
        <v>0</v>
      </c>
      <c r="AR247" s="27">
        <f t="shared" si="657"/>
        <v>171.04500000000002</v>
      </c>
      <c r="AS247" s="27">
        <f t="shared" si="657"/>
        <v>171.04500000000002</v>
      </c>
      <c r="AT247" s="27"/>
      <c r="AU247" s="27">
        <f>AU248*AU249/1000</f>
        <v>19.004999999999999</v>
      </c>
      <c r="AV247" s="27">
        <f t="shared" si="658"/>
        <v>19.004999999999999</v>
      </c>
      <c r="AW247" s="27"/>
      <c r="AX247" s="27">
        <f>AX248*AX249/1000</f>
        <v>19.004999999999999</v>
      </c>
      <c r="AY247" s="27">
        <f t="shared" si="659"/>
        <v>19.004999999999999</v>
      </c>
      <c r="AZ247" s="27"/>
      <c r="BA247" s="27">
        <f>BA248*BA249/1000</f>
        <v>19.004999999999999</v>
      </c>
      <c r="BB247" s="27">
        <f t="shared" si="660"/>
        <v>19.004999999999999</v>
      </c>
      <c r="BC247" s="27">
        <f t="shared" si="669"/>
        <v>0</v>
      </c>
      <c r="BD247" s="27">
        <f t="shared" si="669"/>
        <v>57.015000000000001</v>
      </c>
      <c r="BE247" s="27">
        <f t="shared" si="669"/>
        <v>57.015000000000001</v>
      </c>
      <c r="BF247" s="27">
        <f t="shared" si="670"/>
        <v>0</v>
      </c>
      <c r="BG247" s="27">
        <f t="shared" si="670"/>
        <v>114.03</v>
      </c>
      <c r="BH247" s="27">
        <f t="shared" si="670"/>
        <v>114.03</v>
      </c>
      <c r="BI247" s="27">
        <f t="shared" si="671"/>
        <v>0</v>
      </c>
      <c r="BJ247" s="27">
        <f t="shared" si="671"/>
        <v>228.06</v>
      </c>
      <c r="BK247" s="27">
        <f t="shared" si="671"/>
        <v>228.06</v>
      </c>
      <c r="BL247" s="27"/>
      <c r="BM247" s="27">
        <f>BM248*BM249/1000</f>
        <v>10.135999999999999</v>
      </c>
      <c r="BN247" s="27">
        <f>BL247+BM247</f>
        <v>10.135999999999999</v>
      </c>
      <c r="BO247" s="57">
        <f t="shared" si="561"/>
        <v>-8.8689999999999998</v>
      </c>
      <c r="BP247" s="27">
        <f t="shared" si="578"/>
        <v>-46.666666666666664</v>
      </c>
      <c r="BQ247" s="90"/>
    </row>
    <row r="248" spans="1:70" s="97" customFormat="1" ht="12.75" hidden="1" customHeight="1" outlineLevel="5" x14ac:dyDescent="0.2">
      <c r="A248" s="91"/>
      <c r="B248" s="92" t="s">
        <v>51</v>
      </c>
      <c r="C248" s="93" t="s">
        <v>83</v>
      </c>
      <c r="D248" s="94"/>
      <c r="E248" s="94">
        <v>1500</v>
      </c>
      <c r="F248" s="94">
        <f>D248+E248</f>
        <v>1500</v>
      </c>
      <c r="G248" s="94"/>
      <c r="H248" s="94">
        <v>1500</v>
      </c>
      <c r="I248" s="94">
        <f t="shared" si="645"/>
        <v>1500</v>
      </c>
      <c r="J248" s="94"/>
      <c r="K248" s="94">
        <v>1500</v>
      </c>
      <c r="L248" s="94">
        <f t="shared" si="646"/>
        <v>1500</v>
      </c>
      <c r="M248" s="94"/>
      <c r="N248" s="95">
        <f>L248+I248+F248</f>
        <v>4500</v>
      </c>
      <c r="O248" s="95">
        <f>F248+I248+L248</f>
        <v>4500</v>
      </c>
      <c r="P248" s="94"/>
      <c r="Q248" s="94">
        <v>1500</v>
      </c>
      <c r="R248" s="94">
        <f t="shared" si="648"/>
        <v>1500</v>
      </c>
      <c r="S248" s="94"/>
      <c r="T248" s="94">
        <v>1500</v>
      </c>
      <c r="U248" s="94">
        <f t="shared" si="649"/>
        <v>1500</v>
      </c>
      <c r="V248" s="94"/>
      <c r="W248" s="94">
        <v>1500</v>
      </c>
      <c r="X248" s="94">
        <f t="shared" si="650"/>
        <v>1500</v>
      </c>
      <c r="Y248" s="94"/>
      <c r="Z248" s="95">
        <f>Q248+T248+W248</f>
        <v>4500</v>
      </c>
      <c r="AA248" s="95">
        <f>R248+U248+X248</f>
        <v>4500</v>
      </c>
      <c r="AB248" s="94"/>
      <c r="AC248" s="95">
        <f>N248+Z248</f>
        <v>9000</v>
      </c>
      <c r="AD248" s="95">
        <f>O248+AA248</f>
        <v>9000</v>
      </c>
      <c r="AE248" s="94"/>
      <c r="AF248" s="94">
        <v>1500</v>
      </c>
      <c r="AG248" s="94">
        <f t="shared" si="653"/>
        <v>1500</v>
      </c>
      <c r="AH248" s="94"/>
      <c r="AI248" s="94">
        <v>1500</v>
      </c>
      <c r="AJ248" s="94">
        <f t="shared" si="654"/>
        <v>1500</v>
      </c>
      <c r="AK248" s="94"/>
      <c r="AL248" s="94">
        <v>1500</v>
      </c>
      <c r="AM248" s="94">
        <f t="shared" si="655"/>
        <v>1500</v>
      </c>
      <c r="AN248" s="94"/>
      <c r="AO248" s="95">
        <f>AF248+AI248+AL248</f>
        <v>4500</v>
      </c>
      <c r="AP248" s="95">
        <f>AG248+AJ248+AM248</f>
        <v>4500</v>
      </c>
      <c r="AQ248" s="94"/>
      <c r="AR248" s="95">
        <f>AC248+AO248</f>
        <v>13500</v>
      </c>
      <c r="AS248" s="95">
        <f>AD248+AP248</f>
        <v>13500</v>
      </c>
      <c r="AT248" s="94"/>
      <c r="AU248" s="94">
        <v>1500</v>
      </c>
      <c r="AV248" s="94">
        <f t="shared" si="658"/>
        <v>1500</v>
      </c>
      <c r="AW248" s="94"/>
      <c r="AX248" s="94">
        <v>1500</v>
      </c>
      <c r="AY248" s="94">
        <f t="shared" si="659"/>
        <v>1500</v>
      </c>
      <c r="AZ248" s="94"/>
      <c r="BA248" s="94">
        <v>1500</v>
      </c>
      <c r="BB248" s="94">
        <f t="shared" si="660"/>
        <v>1500</v>
      </c>
      <c r="BC248" s="94"/>
      <c r="BD248" s="95">
        <f>AU248+AX248+BA248</f>
        <v>4500</v>
      </c>
      <c r="BE248" s="95">
        <f>AV248+AY248+BB248</f>
        <v>4500</v>
      </c>
      <c r="BF248" s="94"/>
      <c r="BG248" s="95">
        <f>AO248+BD248</f>
        <v>9000</v>
      </c>
      <c r="BH248" s="95">
        <f>AP248+BE248</f>
        <v>9000</v>
      </c>
      <c r="BI248" s="96">
        <f t="shared" si="671"/>
        <v>0</v>
      </c>
      <c r="BJ248" s="95">
        <f t="shared" si="671"/>
        <v>18000</v>
      </c>
      <c r="BK248" s="95">
        <f t="shared" si="671"/>
        <v>18000</v>
      </c>
      <c r="BL248" s="94"/>
      <c r="BM248" s="94">
        <v>800</v>
      </c>
      <c r="BN248" s="94">
        <f>BL248+BM248</f>
        <v>800</v>
      </c>
      <c r="BO248" s="57">
        <f t="shared" si="561"/>
        <v>-700</v>
      </c>
      <c r="BP248" s="27">
        <f t="shared" si="578"/>
        <v>-46.666666666666664</v>
      </c>
    </row>
    <row r="249" spans="1:70" s="29" customFormat="1" ht="12.75" hidden="1" outlineLevel="5" x14ac:dyDescent="0.2">
      <c r="A249" s="87"/>
      <c r="B249" s="92" t="s">
        <v>53</v>
      </c>
      <c r="C249" s="93" t="s">
        <v>84</v>
      </c>
      <c r="D249" s="98"/>
      <c r="E249" s="98">
        <f>[3]ЦЕНЫ!E219</f>
        <v>12.67</v>
      </c>
      <c r="F249" s="98">
        <f>IF(F248=0,,F247/F248*1000)</f>
        <v>12.669999999999998</v>
      </c>
      <c r="G249" s="98"/>
      <c r="H249" s="98">
        <f>[3]ЦЕНЫ!F219</f>
        <v>12.67</v>
      </c>
      <c r="I249" s="98">
        <f>IF(I248=0,,I247/I248*1000)</f>
        <v>12.669999999999998</v>
      </c>
      <c r="J249" s="98"/>
      <c r="K249" s="98">
        <f>[3]ЦЕНЫ!G219</f>
        <v>12.67</v>
      </c>
      <c r="L249" s="98">
        <f>IF(L248=0,,L247/L248*1000)</f>
        <v>12.669999999999998</v>
      </c>
      <c r="M249" s="98">
        <f>IF(M248=0,,M247/M248*1000)</f>
        <v>0</v>
      </c>
      <c r="N249" s="98">
        <f>IF(N248=0,,N247/N248*1000)</f>
        <v>12.67</v>
      </c>
      <c r="O249" s="98">
        <f>IF(O248=0,,O247/O248*1000)</f>
        <v>12.67</v>
      </c>
      <c r="P249" s="98"/>
      <c r="Q249" s="98">
        <f>[3]ЦЕНЫ!H219</f>
        <v>12.67</v>
      </c>
      <c r="R249" s="98">
        <f>IF(R248=0,,R247/R248*1000)</f>
        <v>12.669999999999998</v>
      </c>
      <c r="S249" s="98"/>
      <c r="T249" s="98">
        <f>[3]ЦЕНЫ!I219</f>
        <v>12.67</v>
      </c>
      <c r="U249" s="98">
        <f>IF(U248=0,,U247/U248*1000)</f>
        <v>12.669999999999998</v>
      </c>
      <c r="V249" s="98"/>
      <c r="W249" s="98">
        <f>[3]ЦЕНЫ!J219</f>
        <v>12.67</v>
      </c>
      <c r="X249" s="98">
        <f>IF(X248=0,,X247/X248*1000)</f>
        <v>12.669999999999998</v>
      </c>
      <c r="Y249" s="98">
        <f t="shared" ref="Y249:AD249" si="672">IF(Y248=0,,Y247/Y248*1000)</f>
        <v>0</v>
      </c>
      <c r="Z249" s="98">
        <f t="shared" si="672"/>
        <v>12.67</v>
      </c>
      <c r="AA249" s="98">
        <f t="shared" si="672"/>
        <v>12.67</v>
      </c>
      <c r="AB249" s="98">
        <f t="shared" si="672"/>
        <v>0</v>
      </c>
      <c r="AC249" s="98">
        <f t="shared" si="672"/>
        <v>12.67</v>
      </c>
      <c r="AD249" s="98">
        <f t="shared" si="672"/>
        <v>12.67</v>
      </c>
      <c r="AE249" s="98"/>
      <c r="AF249" s="98">
        <f>[3]ЦЕНЫ!K219</f>
        <v>12.67</v>
      </c>
      <c r="AG249" s="98">
        <f>IF(AG248=0,,AG247/AG248*1000)</f>
        <v>12.669999999999998</v>
      </c>
      <c r="AH249" s="98"/>
      <c r="AI249" s="98">
        <f>[3]ЦЕНЫ!L219</f>
        <v>12.67</v>
      </c>
      <c r="AJ249" s="98">
        <f>IF(AJ248=0,,AJ247/AJ248*1000)</f>
        <v>12.669999999999998</v>
      </c>
      <c r="AK249" s="98"/>
      <c r="AL249" s="98">
        <f>[3]ЦЕНЫ!M219</f>
        <v>12.67</v>
      </c>
      <c r="AM249" s="98">
        <f>IF(AM248=0,,AM247/AM248*1000)</f>
        <v>12.669999999999998</v>
      </c>
      <c r="AN249" s="98">
        <f t="shared" ref="AN249:AS249" si="673">IF(AN248=0,,AN247/AN248*1000)</f>
        <v>0</v>
      </c>
      <c r="AO249" s="98">
        <f t="shared" si="673"/>
        <v>12.67</v>
      </c>
      <c r="AP249" s="98">
        <f t="shared" si="673"/>
        <v>12.67</v>
      </c>
      <c r="AQ249" s="98">
        <f t="shared" si="673"/>
        <v>0</v>
      </c>
      <c r="AR249" s="98">
        <f t="shared" si="673"/>
        <v>12.67</v>
      </c>
      <c r="AS249" s="98">
        <f t="shared" si="673"/>
        <v>12.67</v>
      </c>
      <c r="AT249" s="98"/>
      <c r="AU249" s="98">
        <f>[3]ЦЕНЫ!N219</f>
        <v>12.67</v>
      </c>
      <c r="AV249" s="98">
        <f>IF(AV248=0,,AV247/AV248*1000)</f>
        <v>12.669999999999998</v>
      </c>
      <c r="AW249" s="98"/>
      <c r="AX249" s="98">
        <f>[3]ЦЕНЫ!O219</f>
        <v>12.67</v>
      </c>
      <c r="AY249" s="98">
        <f>IF(AY248=0,,AY247/AY248*1000)</f>
        <v>12.669999999999998</v>
      </c>
      <c r="AZ249" s="98"/>
      <c r="BA249" s="98">
        <f>[3]ЦЕНЫ!P219</f>
        <v>12.67</v>
      </c>
      <c r="BB249" s="98">
        <f>IF(BB248=0,,BB247/BB248*1000)</f>
        <v>12.669999999999998</v>
      </c>
      <c r="BC249" s="98">
        <f t="shared" ref="BC249:BK249" si="674">IF(BC248=0,,BC247/BC248*1000)</f>
        <v>0</v>
      </c>
      <c r="BD249" s="98">
        <f t="shared" si="674"/>
        <v>12.67</v>
      </c>
      <c r="BE249" s="98">
        <f t="shared" si="674"/>
        <v>12.67</v>
      </c>
      <c r="BF249" s="98">
        <f t="shared" si="674"/>
        <v>0</v>
      </c>
      <c r="BG249" s="98">
        <f t="shared" si="674"/>
        <v>12.67</v>
      </c>
      <c r="BH249" s="98">
        <f t="shared" si="674"/>
        <v>12.67</v>
      </c>
      <c r="BI249" s="98">
        <f t="shared" si="674"/>
        <v>0</v>
      </c>
      <c r="BJ249" s="98">
        <f t="shared" si="674"/>
        <v>12.67</v>
      </c>
      <c r="BK249" s="98">
        <f t="shared" si="674"/>
        <v>12.67</v>
      </c>
      <c r="BL249" s="98"/>
      <c r="BM249" s="98">
        <f>AI249</f>
        <v>12.67</v>
      </c>
      <c r="BN249" s="98">
        <f>IF(BN248=0,,BN247/BN248*1000)</f>
        <v>12.669999999999998</v>
      </c>
      <c r="BO249" s="57">
        <f t="shared" si="561"/>
        <v>0</v>
      </c>
      <c r="BP249" s="27">
        <f t="shared" si="578"/>
        <v>0</v>
      </c>
    </row>
    <row r="250" spans="1:70" ht="12.75" hidden="1" customHeight="1" outlineLevel="4" collapsed="1" x14ac:dyDescent="0.2">
      <c r="A250" s="87"/>
      <c r="B250" s="88" t="s">
        <v>184</v>
      </c>
      <c r="C250" s="89" t="s">
        <v>44</v>
      </c>
      <c r="D250" s="27"/>
      <c r="E250" s="27">
        <f>E251*E252/1000</f>
        <v>0</v>
      </c>
      <c r="F250" s="27">
        <f>D250+E250</f>
        <v>0</v>
      </c>
      <c r="G250" s="27"/>
      <c r="H250" s="27">
        <f>H251*H252/1000</f>
        <v>0</v>
      </c>
      <c r="I250" s="27">
        <f t="shared" si="645"/>
        <v>0</v>
      </c>
      <c r="J250" s="27"/>
      <c r="K250" s="27">
        <f>K251*K252/1000</f>
        <v>0</v>
      </c>
      <c r="L250" s="27">
        <f t="shared" si="646"/>
        <v>0</v>
      </c>
      <c r="M250" s="27">
        <f t="shared" si="647"/>
        <v>0</v>
      </c>
      <c r="N250" s="27">
        <f t="shared" si="647"/>
        <v>0</v>
      </c>
      <c r="O250" s="27">
        <f t="shared" si="647"/>
        <v>0</v>
      </c>
      <c r="P250" s="27"/>
      <c r="Q250" s="27">
        <f>Q251*Q252/1000</f>
        <v>0</v>
      </c>
      <c r="R250" s="27">
        <f t="shared" si="648"/>
        <v>0</v>
      </c>
      <c r="S250" s="27"/>
      <c r="T250" s="27">
        <f>T251*T252/1000</f>
        <v>0</v>
      </c>
      <c r="U250" s="27">
        <f t="shared" si="649"/>
        <v>0</v>
      </c>
      <c r="V250" s="27"/>
      <c r="W250" s="27">
        <f>W251*W252/1000</f>
        <v>0</v>
      </c>
      <c r="X250" s="27">
        <f t="shared" si="650"/>
        <v>0</v>
      </c>
      <c r="Y250" s="27">
        <f t="shared" si="667"/>
        <v>0</v>
      </c>
      <c r="Z250" s="27">
        <f t="shared" si="667"/>
        <v>0</v>
      </c>
      <c r="AA250" s="27">
        <f t="shared" si="667"/>
        <v>0</v>
      </c>
      <c r="AB250" s="27">
        <f t="shared" si="652"/>
        <v>0</v>
      </c>
      <c r="AC250" s="27">
        <f t="shared" si="652"/>
        <v>0</v>
      </c>
      <c r="AD250" s="27">
        <f t="shared" si="652"/>
        <v>0</v>
      </c>
      <c r="AE250" s="27"/>
      <c r="AF250" s="27">
        <f>AF251*AF252/1000</f>
        <v>0</v>
      </c>
      <c r="AG250" s="27">
        <f t="shared" si="653"/>
        <v>0</v>
      </c>
      <c r="AH250" s="27"/>
      <c r="AI250" s="27">
        <f>AI251*AI252/1000</f>
        <v>0</v>
      </c>
      <c r="AJ250" s="27">
        <f t="shared" si="654"/>
        <v>0</v>
      </c>
      <c r="AK250" s="27"/>
      <c r="AL250" s="27">
        <f>AL251*AL252/1000</f>
        <v>0</v>
      </c>
      <c r="AM250" s="27">
        <f t="shared" si="655"/>
        <v>0</v>
      </c>
      <c r="AN250" s="27">
        <f t="shared" si="668"/>
        <v>0</v>
      </c>
      <c r="AO250" s="27">
        <f t="shared" si="668"/>
        <v>0</v>
      </c>
      <c r="AP250" s="27">
        <f t="shared" si="668"/>
        <v>0</v>
      </c>
      <c r="AQ250" s="27">
        <f t="shared" si="657"/>
        <v>0</v>
      </c>
      <c r="AR250" s="27">
        <f t="shared" si="657"/>
        <v>0</v>
      </c>
      <c r="AS250" s="27">
        <f t="shared" si="657"/>
        <v>0</v>
      </c>
      <c r="AT250" s="27"/>
      <c r="AU250" s="27">
        <f>AU251*AU252/1000</f>
        <v>0</v>
      </c>
      <c r="AV250" s="27">
        <f t="shared" si="658"/>
        <v>0</v>
      </c>
      <c r="AW250" s="27"/>
      <c r="AX250" s="27">
        <f>AX251*AX252/1000</f>
        <v>0</v>
      </c>
      <c r="AY250" s="27">
        <f t="shared" si="659"/>
        <v>0</v>
      </c>
      <c r="AZ250" s="27"/>
      <c r="BA250" s="27">
        <f>BA251*BA252/1000</f>
        <v>0</v>
      </c>
      <c r="BB250" s="27">
        <f t="shared" si="660"/>
        <v>0</v>
      </c>
      <c r="BC250" s="27">
        <f t="shared" si="669"/>
        <v>0</v>
      </c>
      <c r="BD250" s="27">
        <f t="shared" si="669"/>
        <v>0</v>
      </c>
      <c r="BE250" s="27">
        <f t="shared" si="669"/>
        <v>0</v>
      </c>
      <c r="BF250" s="27">
        <f t="shared" si="670"/>
        <v>0</v>
      </c>
      <c r="BG250" s="27">
        <f t="shared" si="670"/>
        <v>0</v>
      </c>
      <c r="BH250" s="27">
        <f t="shared" si="670"/>
        <v>0</v>
      </c>
      <c r="BI250" s="27">
        <f t="shared" si="671"/>
        <v>0</v>
      </c>
      <c r="BJ250" s="27">
        <f t="shared" si="671"/>
        <v>0</v>
      </c>
      <c r="BK250" s="27">
        <f t="shared" si="671"/>
        <v>0</v>
      </c>
      <c r="BL250" s="27"/>
      <c r="BM250" s="27">
        <f>21.919+6.575</f>
        <v>28.494</v>
      </c>
      <c r="BN250" s="27">
        <f>BL250+BM250</f>
        <v>28.494</v>
      </c>
      <c r="BO250" s="57">
        <f>BN250-AJ250</f>
        <v>28.494</v>
      </c>
      <c r="BP250" s="27">
        <f t="shared" si="578"/>
        <v>0</v>
      </c>
      <c r="BQ250" s="90"/>
    </row>
    <row r="251" spans="1:70" s="97" customFormat="1" ht="12.75" hidden="1" customHeight="1" outlineLevel="5" x14ac:dyDescent="0.2">
      <c r="A251" s="91"/>
      <c r="B251" s="92" t="s">
        <v>51</v>
      </c>
      <c r="C251" s="93" t="s">
        <v>83</v>
      </c>
      <c r="D251" s="94"/>
      <c r="E251" s="94"/>
      <c r="F251" s="94">
        <f>D251+E251</f>
        <v>0</v>
      </c>
      <c r="G251" s="94"/>
      <c r="H251" s="94"/>
      <c r="I251" s="94">
        <f t="shared" si="645"/>
        <v>0</v>
      </c>
      <c r="J251" s="94"/>
      <c r="K251" s="94"/>
      <c r="L251" s="94">
        <f t="shared" si="646"/>
        <v>0</v>
      </c>
      <c r="M251" s="94"/>
      <c r="N251" s="95">
        <f>E251+H251+K251</f>
        <v>0</v>
      </c>
      <c r="O251" s="95">
        <f>F251+I251+L251</f>
        <v>0</v>
      </c>
      <c r="P251" s="94"/>
      <c r="Q251" s="94"/>
      <c r="R251" s="94">
        <f t="shared" si="648"/>
        <v>0</v>
      </c>
      <c r="S251" s="94"/>
      <c r="T251" s="94"/>
      <c r="U251" s="94">
        <f t="shared" si="649"/>
        <v>0</v>
      </c>
      <c r="V251" s="94"/>
      <c r="W251" s="94"/>
      <c r="X251" s="94">
        <f t="shared" si="650"/>
        <v>0</v>
      </c>
      <c r="Y251" s="94"/>
      <c r="Z251" s="95">
        <f>Q251+T251+W251</f>
        <v>0</v>
      </c>
      <c r="AA251" s="95">
        <f>R251+U251+X251</f>
        <v>0</v>
      </c>
      <c r="AB251" s="94"/>
      <c r="AC251" s="95">
        <f>N251+Z251</f>
        <v>0</v>
      </c>
      <c r="AD251" s="95">
        <f>O251+AA251</f>
        <v>0</v>
      </c>
      <c r="AE251" s="94"/>
      <c r="AF251" s="94"/>
      <c r="AG251" s="94">
        <f t="shared" si="653"/>
        <v>0</v>
      </c>
      <c r="AH251" s="94"/>
      <c r="AI251" s="94"/>
      <c r="AJ251" s="94">
        <f t="shared" si="654"/>
        <v>0</v>
      </c>
      <c r="AK251" s="94"/>
      <c r="AL251" s="94"/>
      <c r="AM251" s="94">
        <f t="shared" si="655"/>
        <v>0</v>
      </c>
      <c r="AN251" s="94"/>
      <c r="AO251" s="95">
        <f>AF251+AI251+AL251</f>
        <v>0</v>
      </c>
      <c r="AP251" s="95">
        <f>AG251+AJ251+AM251</f>
        <v>0</v>
      </c>
      <c r="AQ251" s="94"/>
      <c r="AR251" s="95">
        <f>AC251+AO251</f>
        <v>0</v>
      </c>
      <c r="AS251" s="95">
        <f>AD251+AP251</f>
        <v>0</v>
      </c>
      <c r="AT251" s="94"/>
      <c r="AU251" s="94"/>
      <c r="AV251" s="94">
        <f t="shared" si="658"/>
        <v>0</v>
      </c>
      <c r="AW251" s="94"/>
      <c r="AX251" s="94"/>
      <c r="AY251" s="94">
        <f t="shared" si="659"/>
        <v>0</v>
      </c>
      <c r="AZ251" s="94"/>
      <c r="BA251" s="94"/>
      <c r="BB251" s="94">
        <f t="shared" si="660"/>
        <v>0</v>
      </c>
      <c r="BC251" s="94"/>
      <c r="BD251" s="95">
        <f>AU251+AX251+BA251</f>
        <v>0</v>
      </c>
      <c r="BE251" s="95">
        <f>AV251+AY251+BB251</f>
        <v>0</v>
      </c>
      <c r="BF251" s="94"/>
      <c r="BG251" s="95">
        <f>AO251+BD251</f>
        <v>0</v>
      </c>
      <c r="BH251" s="95">
        <f>AP251+BE251</f>
        <v>0</v>
      </c>
      <c r="BI251" s="96">
        <f t="shared" si="671"/>
        <v>0</v>
      </c>
      <c r="BJ251" s="95">
        <f t="shared" si="671"/>
        <v>0</v>
      </c>
      <c r="BK251" s="95">
        <f t="shared" si="671"/>
        <v>0</v>
      </c>
      <c r="BL251" s="94"/>
      <c r="BM251" s="94"/>
      <c r="BN251" s="94">
        <f>BL251+BM251</f>
        <v>0</v>
      </c>
      <c r="BO251" s="94">
        <f t="shared" ref="BO251:BO259" si="675">BN251-F251</f>
        <v>0</v>
      </c>
      <c r="BP251" s="27">
        <f t="shared" si="578"/>
        <v>0</v>
      </c>
    </row>
    <row r="252" spans="1:70" s="29" customFormat="1" ht="12.75" hidden="1" outlineLevel="5" x14ac:dyDescent="0.2">
      <c r="A252" s="87"/>
      <c r="B252" s="92" t="s">
        <v>53</v>
      </c>
      <c r="C252" s="93" t="s">
        <v>84</v>
      </c>
      <c r="D252" s="98"/>
      <c r="E252" s="98">
        <f>[3]ЦЕНЫ!E225</f>
        <v>500</v>
      </c>
      <c r="F252" s="98">
        <f>IF(F251=0,,F250/F251*1000)</f>
        <v>0</v>
      </c>
      <c r="G252" s="98"/>
      <c r="H252" s="98">
        <f>[3]ЦЕНЫ!F225</f>
        <v>500</v>
      </c>
      <c r="I252" s="98">
        <f>IF(I251=0,,I250/I251*1000)</f>
        <v>0</v>
      </c>
      <c r="J252" s="98"/>
      <c r="K252" s="98">
        <f>[3]ЦЕНЫ!G225</f>
        <v>500</v>
      </c>
      <c r="L252" s="98">
        <f>IF(L251=0,,L250/L251*1000)</f>
        <v>0</v>
      </c>
      <c r="M252" s="98">
        <f>IF(M251=0,,M250/M251*1000)</f>
        <v>0</v>
      </c>
      <c r="N252" s="98">
        <f>IF(N251=0,,N250/N251*1000)</f>
        <v>0</v>
      </c>
      <c r="O252" s="98">
        <f>IF(O251=0,,O250/O251*1000)</f>
        <v>0</v>
      </c>
      <c r="P252" s="98"/>
      <c r="Q252" s="98">
        <f>[3]ЦЕНЫ!H225</f>
        <v>500</v>
      </c>
      <c r="R252" s="98">
        <f>IF(R251=0,,R250/R251*1000)</f>
        <v>0</v>
      </c>
      <c r="S252" s="98"/>
      <c r="T252" s="98">
        <f>[3]ЦЕНЫ!I225</f>
        <v>500</v>
      </c>
      <c r="U252" s="98">
        <f>IF(U251=0,,U250/U251*1000)</f>
        <v>0</v>
      </c>
      <c r="V252" s="98"/>
      <c r="W252" s="98">
        <f>[3]ЦЕНЫ!J225</f>
        <v>500</v>
      </c>
      <c r="X252" s="98">
        <f>IF(X251=0,,X250/X251*1000)</f>
        <v>0</v>
      </c>
      <c r="Y252" s="98">
        <f t="shared" ref="Y252:AD252" si="676">IF(Y251=0,,Y250/Y251*1000)</f>
        <v>0</v>
      </c>
      <c r="Z252" s="98">
        <f t="shared" si="676"/>
        <v>0</v>
      </c>
      <c r="AA252" s="98">
        <f t="shared" si="676"/>
        <v>0</v>
      </c>
      <c r="AB252" s="98">
        <f t="shared" si="676"/>
        <v>0</v>
      </c>
      <c r="AC252" s="98">
        <f t="shared" si="676"/>
        <v>0</v>
      </c>
      <c r="AD252" s="98">
        <f t="shared" si="676"/>
        <v>0</v>
      </c>
      <c r="AE252" s="98"/>
      <c r="AF252" s="98">
        <f>[3]ЦЕНЫ!K225</f>
        <v>500</v>
      </c>
      <c r="AG252" s="98">
        <f>IF(AG251=0,,AG250/AG251*1000)</f>
        <v>0</v>
      </c>
      <c r="AH252" s="98"/>
      <c r="AI252" s="98">
        <f>[3]ЦЕНЫ!L225</f>
        <v>500</v>
      </c>
      <c r="AJ252" s="98">
        <f>IF(AJ251=0,,AJ250/AJ251*1000)</f>
        <v>0</v>
      </c>
      <c r="AK252" s="98"/>
      <c r="AL252" s="98">
        <f>[3]ЦЕНЫ!M225</f>
        <v>500</v>
      </c>
      <c r="AM252" s="98">
        <f>IF(AM251=0,,AM250/AM251*1000)</f>
        <v>0</v>
      </c>
      <c r="AN252" s="98">
        <f t="shared" ref="AN252:AS252" si="677">IF(AN251=0,,AN250/AN251*1000)</f>
        <v>0</v>
      </c>
      <c r="AO252" s="98">
        <f t="shared" si="677"/>
        <v>0</v>
      </c>
      <c r="AP252" s="98">
        <f t="shared" si="677"/>
        <v>0</v>
      </c>
      <c r="AQ252" s="98">
        <f t="shared" si="677"/>
        <v>0</v>
      </c>
      <c r="AR252" s="98">
        <f t="shared" si="677"/>
        <v>0</v>
      </c>
      <c r="AS252" s="98">
        <f t="shared" si="677"/>
        <v>0</v>
      </c>
      <c r="AT252" s="98"/>
      <c r="AU252" s="98">
        <f>[3]ЦЕНЫ!N225</f>
        <v>500</v>
      </c>
      <c r="AV252" s="98">
        <f>IF(AV251=0,,AV250/AV251*1000)</f>
        <v>0</v>
      </c>
      <c r="AW252" s="98"/>
      <c r="AX252" s="98">
        <f>[3]ЦЕНЫ!O225</f>
        <v>500</v>
      </c>
      <c r="AY252" s="98">
        <f>IF(AY251=0,,AY250/AY251*1000)</f>
        <v>0</v>
      </c>
      <c r="AZ252" s="98"/>
      <c r="BA252" s="98">
        <f>[3]ЦЕНЫ!P225</f>
        <v>500</v>
      </c>
      <c r="BB252" s="98">
        <f>IF(BB251=0,,BB250/BB251*1000)</f>
        <v>0</v>
      </c>
      <c r="BC252" s="98">
        <f t="shared" ref="BC252:BK252" si="678">IF(BC251=0,,BC250/BC251*1000)</f>
        <v>0</v>
      </c>
      <c r="BD252" s="98">
        <f t="shared" si="678"/>
        <v>0</v>
      </c>
      <c r="BE252" s="98">
        <f t="shared" si="678"/>
        <v>0</v>
      </c>
      <c r="BF252" s="98">
        <f t="shared" si="678"/>
        <v>0</v>
      </c>
      <c r="BG252" s="98">
        <f t="shared" si="678"/>
        <v>0</v>
      </c>
      <c r="BH252" s="98">
        <f t="shared" si="678"/>
        <v>0</v>
      </c>
      <c r="BI252" s="98">
        <f t="shared" si="678"/>
        <v>0</v>
      </c>
      <c r="BJ252" s="98">
        <f t="shared" si="678"/>
        <v>0</v>
      </c>
      <c r="BK252" s="98">
        <f t="shared" si="678"/>
        <v>0</v>
      </c>
      <c r="BL252" s="98"/>
      <c r="BM252" s="98"/>
      <c r="BN252" s="98">
        <f>IF(BN251=0,,BN250/BN251*1000)</f>
        <v>0</v>
      </c>
      <c r="BO252" s="27">
        <f t="shared" si="675"/>
        <v>0</v>
      </c>
      <c r="BP252" s="27">
        <f t="shared" si="578"/>
        <v>0</v>
      </c>
    </row>
    <row r="253" spans="1:70" ht="12.75" hidden="1" customHeight="1" outlineLevel="4" x14ac:dyDescent="0.2">
      <c r="A253" s="87"/>
      <c r="B253" s="100" t="s">
        <v>185</v>
      </c>
      <c r="C253" s="89" t="s">
        <v>44</v>
      </c>
      <c r="D253" s="27"/>
      <c r="E253" s="27"/>
      <c r="F253" s="27">
        <f>D253+E253</f>
        <v>0</v>
      </c>
      <c r="G253" s="27"/>
      <c r="H253" s="27"/>
      <c r="I253" s="27">
        <f>G253+H253</f>
        <v>0</v>
      </c>
      <c r="J253" s="27"/>
      <c r="K253" s="27"/>
      <c r="L253" s="27">
        <f>J253+K253</f>
        <v>0</v>
      </c>
      <c r="M253" s="27">
        <f>D253+G253+J253</f>
        <v>0</v>
      </c>
      <c r="N253" s="27">
        <f>E253+H253+K253</f>
        <v>0</v>
      </c>
      <c r="O253" s="27">
        <f>F253+I253+L253</f>
        <v>0</v>
      </c>
      <c r="P253" s="27"/>
      <c r="Q253" s="27"/>
      <c r="R253" s="27">
        <f>P253+Q253</f>
        <v>0</v>
      </c>
      <c r="S253" s="27"/>
      <c r="T253" s="27"/>
      <c r="U253" s="27">
        <f>S253+T253</f>
        <v>0</v>
      </c>
      <c r="V253" s="27"/>
      <c r="W253" s="27"/>
      <c r="X253" s="27">
        <f>V253+W253</f>
        <v>0</v>
      </c>
      <c r="Y253" s="27">
        <f t="shared" ref="Y253:Y262" si="679">P253+S253+V253</f>
        <v>0</v>
      </c>
      <c r="Z253" s="27">
        <f t="shared" ref="Z253:Z262" si="680">Q253+T253+W253</f>
        <v>0</v>
      </c>
      <c r="AA253" s="27">
        <f t="shared" ref="AA253:AA262" si="681">R253+U253+X253</f>
        <v>0</v>
      </c>
      <c r="AB253" s="27">
        <f>M253+Y253</f>
        <v>0</v>
      </c>
      <c r="AC253" s="27">
        <f>N253+Z253</f>
        <v>0</v>
      </c>
      <c r="AD253" s="27">
        <f>O253+AA253</f>
        <v>0</v>
      </c>
      <c r="AE253" s="27"/>
      <c r="AF253" s="27"/>
      <c r="AG253" s="27">
        <f>AE253+AF253</f>
        <v>0</v>
      </c>
      <c r="AH253" s="27"/>
      <c r="AI253" s="27"/>
      <c r="AJ253" s="27">
        <f>AH253+AI253</f>
        <v>0</v>
      </c>
      <c r="AK253" s="27"/>
      <c r="AL253" s="27"/>
      <c r="AM253" s="27">
        <f>AK253+AL253</f>
        <v>0</v>
      </c>
      <c r="AN253" s="27">
        <f t="shared" ref="AN253:AN262" si="682">AE253+AH253+AK253</f>
        <v>0</v>
      </c>
      <c r="AO253" s="27">
        <f t="shared" ref="AO253:AO262" si="683">AF253+AI253+AL253</f>
        <v>0</v>
      </c>
      <c r="AP253" s="27">
        <f t="shared" ref="AP253:AP262" si="684">AG253+AJ253+AM253</f>
        <v>0</v>
      </c>
      <c r="AQ253" s="27">
        <f>AB253+AN253</f>
        <v>0</v>
      </c>
      <c r="AR253" s="27">
        <f>AC253+AO253</f>
        <v>0</v>
      </c>
      <c r="AS253" s="27">
        <f>AD253+AP253</f>
        <v>0</v>
      </c>
      <c r="AT253" s="27"/>
      <c r="AU253" s="27"/>
      <c r="AV253" s="27">
        <f>AT253+AU253</f>
        <v>0</v>
      </c>
      <c r="AW253" s="27"/>
      <c r="AX253" s="27"/>
      <c r="AY253" s="27">
        <f>AW253+AX253</f>
        <v>0</v>
      </c>
      <c r="AZ253" s="27"/>
      <c r="BA253" s="27"/>
      <c r="BB253" s="27">
        <f>AZ253+BA253</f>
        <v>0</v>
      </c>
      <c r="BC253" s="27">
        <f t="shared" ref="BC253:BC262" si="685">AT253+AW253+AZ253</f>
        <v>0</v>
      </c>
      <c r="BD253" s="27">
        <f t="shared" ref="BD253:BD262" si="686">AU253+AX253+BA253</f>
        <v>0</v>
      </c>
      <c r="BE253" s="27">
        <f t="shared" ref="BE253:BE262" si="687">AV253+AY253+BB253</f>
        <v>0</v>
      </c>
      <c r="BF253" s="27">
        <f t="shared" ref="BF253:BF262" si="688">AN253+BC253</f>
        <v>0</v>
      </c>
      <c r="BG253" s="27">
        <f t="shared" ref="BG253:BG262" si="689">AO253+BD253</f>
        <v>0</v>
      </c>
      <c r="BH253" s="27">
        <f t="shared" ref="BH253:BH262" si="690">AP253+BE253</f>
        <v>0</v>
      </c>
      <c r="BI253" s="27">
        <f>AQ253+BC253</f>
        <v>0</v>
      </c>
      <c r="BJ253" s="27">
        <f>AR253+BD253</f>
        <v>0</v>
      </c>
      <c r="BK253" s="27">
        <f>AS253+BE253</f>
        <v>0</v>
      </c>
      <c r="BL253" s="27"/>
      <c r="BM253" s="27"/>
      <c r="BN253" s="27">
        <f t="shared" ref="BN253:BN262" si="691">BL253+BM253</f>
        <v>0</v>
      </c>
      <c r="BO253" s="27">
        <f t="shared" si="675"/>
        <v>0</v>
      </c>
      <c r="BP253" s="27">
        <f t="shared" si="578"/>
        <v>0</v>
      </c>
      <c r="BQ253" s="90"/>
    </row>
    <row r="254" spans="1:70" s="103" customFormat="1" ht="12.75" hidden="1" customHeight="1" outlineLevel="2" x14ac:dyDescent="0.2">
      <c r="A254" s="74" t="s">
        <v>186</v>
      </c>
      <c r="B254" s="101" t="s">
        <v>187</v>
      </c>
      <c r="C254" s="102" t="s">
        <v>44</v>
      </c>
      <c r="D254" s="41">
        <f>SUM(D255,D258:D259)</f>
        <v>0</v>
      </c>
      <c r="E254" s="41">
        <f>SUM(E255,E258:E259)</f>
        <v>0</v>
      </c>
      <c r="F254" s="41">
        <f t="shared" si="644"/>
        <v>0</v>
      </c>
      <c r="G254" s="41">
        <f>SUM(G255,G258:G259)</f>
        <v>0</v>
      </c>
      <c r="H254" s="41">
        <f>SUM(H255,H258:H259)</f>
        <v>0</v>
      </c>
      <c r="I254" s="41">
        <f t="shared" ref="I254:I262" si="692">G254+H254</f>
        <v>0</v>
      </c>
      <c r="J254" s="41">
        <f>SUM(J255,J258:J259)</f>
        <v>0</v>
      </c>
      <c r="K254" s="41">
        <f>SUM(K255,K258:K259)</f>
        <v>0</v>
      </c>
      <c r="L254" s="41">
        <f t="shared" ref="L254:L262" si="693">J254+K254</f>
        <v>0</v>
      </c>
      <c r="M254" s="41">
        <f t="shared" si="647"/>
        <v>0</v>
      </c>
      <c r="N254" s="41">
        <f t="shared" si="647"/>
        <v>0</v>
      </c>
      <c r="O254" s="41">
        <f t="shared" si="647"/>
        <v>0</v>
      </c>
      <c r="P254" s="41">
        <f>SUM(P255,P258:P259)</f>
        <v>0</v>
      </c>
      <c r="Q254" s="41">
        <f>SUM(Q255,Q258:Q259)</f>
        <v>0</v>
      </c>
      <c r="R254" s="41">
        <f t="shared" ref="R254:R262" si="694">P254+Q254</f>
        <v>0</v>
      </c>
      <c r="S254" s="41">
        <f>SUM(S255,S258:S259)</f>
        <v>0</v>
      </c>
      <c r="T254" s="41">
        <f>SUM(T255,T258:T259)</f>
        <v>0</v>
      </c>
      <c r="U254" s="41">
        <f>S254+T254</f>
        <v>0</v>
      </c>
      <c r="V254" s="41">
        <f>SUM(V255,V258:V259)</f>
        <v>0</v>
      </c>
      <c r="W254" s="41">
        <f>SUM(W255,W258:W259)</f>
        <v>0</v>
      </c>
      <c r="X254" s="41">
        <f t="shared" ref="X254:X262" si="695">V254+W254</f>
        <v>0</v>
      </c>
      <c r="Y254" s="41">
        <f t="shared" si="679"/>
        <v>0</v>
      </c>
      <c r="Z254" s="41">
        <f t="shared" si="680"/>
        <v>0</v>
      </c>
      <c r="AA254" s="41">
        <f t="shared" si="681"/>
        <v>0</v>
      </c>
      <c r="AB254" s="41">
        <f t="shared" si="652"/>
        <v>0</v>
      </c>
      <c r="AC254" s="41">
        <f t="shared" si="652"/>
        <v>0</v>
      </c>
      <c r="AD254" s="41">
        <f t="shared" si="652"/>
        <v>0</v>
      </c>
      <c r="AE254" s="41">
        <f>SUM(AE255,AE258:AE259)</f>
        <v>0</v>
      </c>
      <c r="AF254" s="41">
        <f>SUM(AF255,AF258:AF259)</f>
        <v>0</v>
      </c>
      <c r="AG254" s="41">
        <f t="shared" ref="AG254:AG262" si="696">AE254+AF254</f>
        <v>0</v>
      </c>
      <c r="AH254" s="41">
        <f>SUM(AH255,AH258:AH259)</f>
        <v>0</v>
      </c>
      <c r="AI254" s="41">
        <f>SUM(AI255,AI258:AI259)</f>
        <v>0</v>
      </c>
      <c r="AJ254" s="41">
        <f t="shared" ref="AJ254:AJ262" si="697">AH254+AI254</f>
        <v>0</v>
      </c>
      <c r="AK254" s="41">
        <f>SUM(AK255,AK258:AK259)</f>
        <v>0</v>
      </c>
      <c r="AL254" s="41">
        <f>SUM(AL255,AL258:AL259)</f>
        <v>0</v>
      </c>
      <c r="AM254" s="41">
        <f>AK254+AL254</f>
        <v>0</v>
      </c>
      <c r="AN254" s="41">
        <f t="shared" si="682"/>
        <v>0</v>
      </c>
      <c r="AO254" s="41">
        <f t="shared" si="683"/>
        <v>0</v>
      </c>
      <c r="AP254" s="41">
        <f t="shared" si="684"/>
        <v>0</v>
      </c>
      <c r="AQ254" s="41">
        <f t="shared" si="657"/>
        <v>0</v>
      </c>
      <c r="AR254" s="41">
        <f t="shared" si="657"/>
        <v>0</v>
      </c>
      <c r="AS254" s="41">
        <f t="shared" si="657"/>
        <v>0</v>
      </c>
      <c r="AT254" s="41">
        <f>SUM(AT255,AT258:AT259)</f>
        <v>0</v>
      </c>
      <c r="AU254" s="41">
        <f>SUM(AU255,AU258:AU259)</f>
        <v>0</v>
      </c>
      <c r="AV254" s="41">
        <f t="shared" ref="AV254:AV262" si="698">AT254+AU254</f>
        <v>0</v>
      </c>
      <c r="AW254" s="41">
        <f>SUM(AW255,AW258:AW259)</f>
        <v>0</v>
      </c>
      <c r="AX254" s="41">
        <f>SUM(AX255,AX258:AX259)</f>
        <v>0</v>
      </c>
      <c r="AY254" s="41">
        <f t="shared" ref="AY254:AY262" si="699">AW254+AX254</f>
        <v>0</v>
      </c>
      <c r="AZ254" s="41">
        <f>SUM(AZ255,AZ258:AZ259)</f>
        <v>0</v>
      </c>
      <c r="BA254" s="41">
        <f>SUM(BA255,BA258:BA259)</f>
        <v>0</v>
      </c>
      <c r="BB254" s="41">
        <f t="shared" ref="BB254:BB262" si="700">AZ254+BA254</f>
        <v>0</v>
      </c>
      <c r="BC254" s="41">
        <f t="shared" si="685"/>
        <v>0</v>
      </c>
      <c r="BD254" s="41">
        <f t="shared" si="686"/>
        <v>0</v>
      </c>
      <c r="BE254" s="41">
        <f t="shared" si="687"/>
        <v>0</v>
      </c>
      <c r="BF254" s="41">
        <f t="shared" si="688"/>
        <v>0</v>
      </c>
      <c r="BG254" s="41">
        <f t="shared" si="689"/>
        <v>0</v>
      </c>
      <c r="BH254" s="41">
        <f t="shared" si="690"/>
        <v>0</v>
      </c>
      <c r="BI254" s="41">
        <f t="shared" si="663"/>
        <v>0</v>
      </c>
      <c r="BJ254" s="41">
        <f t="shared" si="663"/>
        <v>0</v>
      </c>
      <c r="BK254" s="41">
        <f t="shared" si="663"/>
        <v>0</v>
      </c>
      <c r="BL254" s="41">
        <f>SUM(BL255,BL258:BL259)</f>
        <v>0</v>
      </c>
      <c r="BM254" s="41">
        <f>SUM(BM255,BM258:BM259)</f>
        <v>0</v>
      </c>
      <c r="BN254" s="41">
        <f t="shared" si="691"/>
        <v>0</v>
      </c>
      <c r="BO254" s="41">
        <f t="shared" si="675"/>
        <v>0</v>
      </c>
      <c r="BP254" s="41">
        <f t="shared" si="578"/>
        <v>0</v>
      </c>
      <c r="BQ254" s="71"/>
      <c r="BR254" s="43" t="s">
        <v>121</v>
      </c>
    </row>
    <row r="255" spans="1:70" ht="12.75" hidden="1" customHeight="1" outlineLevel="3" x14ac:dyDescent="0.2">
      <c r="A255" s="104" t="s">
        <v>188</v>
      </c>
      <c r="B255" s="105" t="s">
        <v>189</v>
      </c>
      <c r="C255" s="89" t="s">
        <v>44</v>
      </c>
      <c r="D255" s="57">
        <f>SUM(D256:D257)</f>
        <v>0</v>
      </c>
      <c r="E255" s="57">
        <f>SUM(E256:E257)</f>
        <v>0</v>
      </c>
      <c r="F255" s="57">
        <f t="shared" si="644"/>
        <v>0</v>
      </c>
      <c r="G255" s="57">
        <f>SUM(G256:G257)</f>
        <v>0</v>
      </c>
      <c r="H255" s="57">
        <f>SUM(H256:H257)</f>
        <v>0</v>
      </c>
      <c r="I255" s="57">
        <f t="shared" si="692"/>
        <v>0</v>
      </c>
      <c r="J255" s="57">
        <f>SUM(J256:J257)</f>
        <v>0</v>
      </c>
      <c r="K255" s="57">
        <f>SUM(K256:K257)</f>
        <v>0</v>
      </c>
      <c r="L255" s="57">
        <f t="shared" si="693"/>
        <v>0</v>
      </c>
      <c r="M255" s="57">
        <f t="shared" si="647"/>
        <v>0</v>
      </c>
      <c r="N255" s="57">
        <f t="shared" si="647"/>
        <v>0</v>
      </c>
      <c r="O255" s="57">
        <f t="shared" si="647"/>
        <v>0</v>
      </c>
      <c r="P255" s="57">
        <f>SUM(P256:P257)</f>
        <v>0</v>
      </c>
      <c r="Q255" s="57">
        <f>SUM(Q256:Q257)</f>
        <v>0</v>
      </c>
      <c r="R255" s="57">
        <f t="shared" si="694"/>
        <v>0</v>
      </c>
      <c r="S255" s="57">
        <f>SUM(S256:S257)</f>
        <v>0</v>
      </c>
      <c r="T255" s="57">
        <f>SUM(T256:T257)</f>
        <v>0</v>
      </c>
      <c r="U255" s="57">
        <f>S255+T255</f>
        <v>0</v>
      </c>
      <c r="V255" s="57">
        <f>SUM(V256:V257)</f>
        <v>0</v>
      </c>
      <c r="W255" s="57">
        <f>SUM(W256:W257)</f>
        <v>0</v>
      </c>
      <c r="X255" s="57">
        <f t="shared" si="695"/>
        <v>0</v>
      </c>
      <c r="Y255" s="57">
        <f t="shared" si="679"/>
        <v>0</v>
      </c>
      <c r="Z255" s="57">
        <f t="shared" si="680"/>
        <v>0</v>
      </c>
      <c r="AA255" s="57">
        <f t="shared" si="681"/>
        <v>0</v>
      </c>
      <c r="AB255" s="57">
        <f t="shared" si="652"/>
        <v>0</v>
      </c>
      <c r="AC255" s="57">
        <f t="shared" si="652"/>
        <v>0</v>
      </c>
      <c r="AD255" s="57">
        <f t="shared" si="652"/>
        <v>0</v>
      </c>
      <c r="AE255" s="57">
        <f>SUM(AE256:AE257)</f>
        <v>0</v>
      </c>
      <c r="AF255" s="57">
        <f>SUM(AF256:AF257)</f>
        <v>0</v>
      </c>
      <c r="AG255" s="57">
        <f t="shared" si="696"/>
        <v>0</v>
      </c>
      <c r="AH255" s="57">
        <f>SUM(AH256:AH257)</f>
        <v>0</v>
      </c>
      <c r="AI255" s="57">
        <f>SUM(AI256:AI257)</f>
        <v>0</v>
      </c>
      <c r="AJ255" s="57">
        <f t="shared" si="697"/>
        <v>0</v>
      </c>
      <c r="AK255" s="57">
        <f>SUM(AK256:AK257)</f>
        <v>0</v>
      </c>
      <c r="AL255" s="57">
        <f>SUM(AL256:AL257)</f>
        <v>0</v>
      </c>
      <c r="AM255" s="57">
        <f>AK255+AL255</f>
        <v>0</v>
      </c>
      <c r="AN255" s="57">
        <f t="shared" si="682"/>
        <v>0</v>
      </c>
      <c r="AO255" s="57">
        <f t="shared" si="683"/>
        <v>0</v>
      </c>
      <c r="AP255" s="57">
        <f t="shared" si="684"/>
        <v>0</v>
      </c>
      <c r="AQ255" s="57">
        <f t="shared" si="657"/>
        <v>0</v>
      </c>
      <c r="AR255" s="57">
        <f t="shared" si="657"/>
        <v>0</v>
      </c>
      <c r="AS255" s="57">
        <f t="shared" si="657"/>
        <v>0</v>
      </c>
      <c r="AT255" s="57">
        <f>SUM(AT256:AT257)</f>
        <v>0</v>
      </c>
      <c r="AU255" s="57">
        <f>SUM(AU256:AU257)</f>
        <v>0</v>
      </c>
      <c r="AV255" s="57">
        <f t="shared" si="698"/>
        <v>0</v>
      </c>
      <c r="AW255" s="57">
        <f>SUM(AW256:AW257)</f>
        <v>0</v>
      </c>
      <c r="AX255" s="57">
        <f>SUM(AX256:AX257)</f>
        <v>0</v>
      </c>
      <c r="AY255" s="57">
        <f t="shared" si="699"/>
        <v>0</v>
      </c>
      <c r="AZ255" s="57">
        <f>SUM(AZ256:AZ257)</f>
        <v>0</v>
      </c>
      <c r="BA255" s="57">
        <f>SUM(BA256:BA257)</f>
        <v>0</v>
      </c>
      <c r="BB255" s="57">
        <f t="shared" si="700"/>
        <v>0</v>
      </c>
      <c r="BC255" s="57">
        <f t="shared" si="685"/>
        <v>0</v>
      </c>
      <c r="BD255" s="57">
        <f t="shared" si="686"/>
        <v>0</v>
      </c>
      <c r="BE255" s="57">
        <f t="shared" si="687"/>
        <v>0</v>
      </c>
      <c r="BF255" s="57">
        <f t="shared" si="688"/>
        <v>0</v>
      </c>
      <c r="BG255" s="57">
        <f t="shared" si="689"/>
        <v>0</v>
      </c>
      <c r="BH255" s="57">
        <f t="shared" si="690"/>
        <v>0</v>
      </c>
      <c r="BI255" s="57">
        <f t="shared" si="663"/>
        <v>0</v>
      </c>
      <c r="BJ255" s="57">
        <f t="shared" si="663"/>
        <v>0</v>
      </c>
      <c r="BK255" s="57">
        <f t="shared" si="663"/>
        <v>0</v>
      </c>
      <c r="BL255" s="57">
        <f>SUM(BL256:BL257)</f>
        <v>0</v>
      </c>
      <c r="BM255" s="57">
        <f>SUM(BM256:BM257)</f>
        <v>0</v>
      </c>
      <c r="BN255" s="57">
        <f t="shared" si="691"/>
        <v>0</v>
      </c>
      <c r="BO255" s="57">
        <f t="shared" si="675"/>
        <v>0</v>
      </c>
      <c r="BP255" s="57">
        <f t="shared" si="578"/>
        <v>0</v>
      </c>
    </row>
    <row r="256" spans="1:70" ht="12.75" hidden="1" customHeight="1" outlineLevel="4" x14ac:dyDescent="0.2">
      <c r="A256" s="87"/>
      <c r="B256" s="88" t="s">
        <v>190</v>
      </c>
      <c r="C256" s="89" t="s">
        <v>44</v>
      </c>
      <c r="D256" s="27"/>
      <c r="E256" s="27">
        <f>[3]ГСМ!F50</f>
        <v>0</v>
      </c>
      <c r="F256" s="27">
        <f t="shared" si="644"/>
        <v>0</v>
      </c>
      <c r="G256" s="27"/>
      <c r="H256" s="27">
        <f>[3]ГСМ!G50</f>
        <v>0</v>
      </c>
      <c r="I256" s="27">
        <f t="shared" si="692"/>
        <v>0</v>
      </c>
      <c r="J256" s="27"/>
      <c r="K256" s="27">
        <f>[3]ГСМ!H50</f>
        <v>0</v>
      </c>
      <c r="L256" s="27">
        <f t="shared" si="693"/>
        <v>0</v>
      </c>
      <c r="M256" s="27">
        <f t="shared" si="647"/>
        <v>0</v>
      </c>
      <c r="N256" s="27">
        <f t="shared" si="647"/>
        <v>0</v>
      </c>
      <c r="O256" s="27">
        <f t="shared" si="647"/>
        <v>0</v>
      </c>
      <c r="P256" s="27"/>
      <c r="Q256" s="27">
        <f>[3]ГСМ!J50</f>
        <v>0</v>
      </c>
      <c r="R256" s="27">
        <f t="shared" si="694"/>
        <v>0</v>
      </c>
      <c r="S256" s="27"/>
      <c r="T256" s="27">
        <f>[3]ГСМ!K50</f>
        <v>0</v>
      </c>
      <c r="U256" s="27">
        <f t="shared" ref="U256:U262" si="701">S256+T256</f>
        <v>0</v>
      </c>
      <c r="V256" s="27"/>
      <c r="W256" s="27">
        <f>[3]ГСМ!L50</f>
        <v>0</v>
      </c>
      <c r="X256" s="27">
        <f t="shared" si="695"/>
        <v>0</v>
      </c>
      <c r="Y256" s="27">
        <f t="shared" si="679"/>
        <v>0</v>
      </c>
      <c r="Z256" s="27">
        <f t="shared" si="680"/>
        <v>0</v>
      </c>
      <c r="AA256" s="27">
        <f t="shared" si="681"/>
        <v>0</v>
      </c>
      <c r="AB256" s="27">
        <f t="shared" si="652"/>
        <v>0</v>
      </c>
      <c r="AC256" s="27">
        <f t="shared" si="652"/>
        <v>0</v>
      </c>
      <c r="AD256" s="27">
        <f t="shared" si="652"/>
        <v>0</v>
      </c>
      <c r="AE256" s="27"/>
      <c r="AF256" s="27">
        <f>[3]ГСМ!O50</f>
        <v>0</v>
      </c>
      <c r="AG256" s="27">
        <f t="shared" si="696"/>
        <v>0</v>
      </c>
      <c r="AH256" s="27"/>
      <c r="AI256" s="27">
        <f>[3]ГСМ!P50</f>
        <v>0</v>
      </c>
      <c r="AJ256" s="27">
        <f t="shared" si="697"/>
        <v>0</v>
      </c>
      <c r="AK256" s="27"/>
      <c r="AL256" s="27">
        <f>[3]ГСМ!Q50</f>
        <v>0</v>
      </c>
      <c r="AM256" s="27">
        <f t="shared" ref="AM256:AM262" si="702">AK256+AL256</f>
        <v>0</v>
      </c>
      <c r="AN256" s="27">
        <f t="shared" si="682"/>
        <v>0</v>
      </c>
      <c r="AO256" s="27">
        <f t="shared" si="683"/>
        <v>0</v>
      </c>
      <c r="AP256" s="27">
        <f t="shared" si="684"/>
        <v>0</v>
      </c>
      <c r="AQ256" s="27">
        <f t="shared" si="657"/>
        <v>0</v>
      </c>
      <c r="AR256" s="27">
        <f t="shared" si="657"/>
        <v>0</v>
      </c>
      <c r="AS256" s="27">
        <f t="shared" si="657"/>
        <v>0</v>
      </c>
      <c r="AT256" s="27"/>
      <c r="AU256" s="27">
        <f>[3]ГСМ!T50</f>
        <v>0</v>
      </c>
      <c r="AV256" s="27">
        <f t="shared" si="698"/>
        <v>0</v>
      </c>
      <c r="AW256" s="27"/>
      <c r="AX256" s="27">
        <f>[3]ГСМ!U50</f>
        <v>0</v>
      </c>
      <c r="AY256" s="27">
        <f t="shared" si="699"/>
        <v>0</v>
      </c>
      <c r="AZ256" s="27"/>
      <c r="BA256" s="27">
        <f>[3]ГСМ!V50</f>
        <v>0</v>
      </c>
      <c r="BB256" s="27">
        <f t="shared" si="700"/>
        <v>0</v>
      </c>
      <c r="BC256" s="27">
        <f t="shared" si="685"/>
        <v>0</v>
      </c>
      <c r="BD256" s="27">
        <f t="shared" si="686"/>
        <v>0</v>
      </c>
      <c r="BE256" s="27">
        <f t="shared" si="687"/>
        <v>0</v>
      </c>
      <c r="BF256" s="27">
        <f t="shared" si="688"/>
        <v>0</v>
      </c>
      <c r="BG256" s="27">
        <f t="shared" si="689"/>
        <v>0</v>
      </c>
      <c r="BH256" s="27">
        <f t="shared" si="690"/>
        <v>0</v>
      </c>
      <c r="BI256" s="27">
        <f t="shared" si="663"/>
        <v>0</v>
      </c>
      <c r="BJ256" s="27">
        <f t="shared" si="663"/>
        <v>0</v>
      </c>
      <c r="BK256" s="27">
        <f t="shared" si="663"/>
        <v>0</v>
      </c>
      <c r="BL256" s="27"/>
      <c r="BM256" s="27"/>
      <c r="BN256" s="27">
        <f t="shared" si="691"/>
        <v>0</v>
      </c>
      <c r="BO256" s="27">
        <f t="shared" si="675"/>
        <v>0</v>
      </c>
      <c r="BP256" s="27">
        <f t="shared" si="578"/>
        <v>0</v>
      </c>
      <c r="BQ256" s="2"/>
    </row>
    <row r="257" spans="1:69" ht="12.75" hidden="1" customHeight="1" outlineLevel="4" x14ac:dyDescent="0.2">
      <c r="A257" s="87"/>
      <c r="B257" s="88" t="s">
        <v>191</v>
      </c>
      <c r="C257" s="89" t="s">
        <v>44</v>
      </c>
      <c r="D257" s="27"/>
      <c r="E257" s="27">
        <f>[3]ГСМ!F111</f>
        <v>0</v>
      </c>
      <c r="F257" s="27">
        <f t="shared" si="644"/>
        <v>0</v>
      </c>
      <c r="G257" s="27"/>
      <c r="H257" s="27">
        <f>[3]ГСМ!G111</f>
        <v>0</v>
      </c>
      <c r="I257" s="27">
        <f t="shared" si="692"/>
        <v>0</v>
      </c>
      <c r="J257" s="27"/>
      <c r="K257" s="27">
        <f>[3]ГСМ!H111</f>
        <v>0</v>
      </c>
      <c r="L257" s="27">
        <f t="shared" si="693"/>
        <v>0</v>
      </c>
      <c r="M257" s="27">
        <f t="shared" si="647"/>
        <v>0</v>
      </c>
      <c r="N257" s="27">
        <f t="shared" si="647"/>
        <v>0</v>
      </c>
      <c r="O257" s="27">
        <f t="shared" si="647"/>
        <v>0</v>
      </c>
      <c r="P257" s="27"/>
      <c r="Q257" s="27">
        <f>[3]ГСМ!J111</f>
        <v>0</v>
      </c>
      <c r="R257" s="27">
        <f t="shared" si="694"/>
        <v>0</v>
      </c>
      <c r="S257" s="27"/>
      <c r="T257" s="27">
        <f>[3]ГСМ!K111</f>
        <v>0</v>
      </c>
      <c r="U257" s="27">
        <f t="shared" si="701"/>
        <v>0</v>
      </c>
      <c r="V257" s="27"/>
      <c r="W257" s="27">
        <f>[3]ГСМ!L111</f>
        <v>0</v>
      </c>
      <c r="X257" s="27">
        <f t="shared" si="695"/>
        <v>0</v>
      </c>
      <c r="Y257" s="27">
        <f t="shared" si="679"/>
        <v>0</v>
      </c>
      <c r="Z257" s="27">
        <f t="shared" si="680"/>
        <v>0</v>
      </c>
      <c r="AA257" s="27">
        <f t="shared" si="681"/>
        <v>0</v>
      </c>
      <c r="AB257" s="27">
        <f t="shared" si="652"/>
        <v>0</v>
      </c>
      <c r="AC257" s="27">
        <f t="shared" si="652"/>
        <v>0</v>
      </c>
      <c r="AD257" s="27">
        <f t="shared" si="652"/>
        <v>0</v>
      </c>
      <c r="AE257" s="27"/>
      <c r="AF257" s="27">
        <f>[3]ГСМ!O111</f>
        <v>0</v>
      </c>
      <c r="AG257" s="27">
        <f t="shared" si="696"/>
        <v>0</v>
      </c>
      <c r="AH257" s="27"/>
      <c r="AI257" s="27">
        <f>[3]ГСМ!P111</f>
        <v>0</v>
      </c>
      <c r="AJ257" s="27">
        <f t="shared" si="697"/>
        <v>0</v>
      </c>
      <c r="AK257" s="27"/>
      <c r="AL257" s="27">
        <f>[3]ГСМ!Q111</f>
        <v>0</v>
      </c>
      <c r="AM257" s="27">
        <f t="shared" si="702"/>
        <v>0</v>
      </c>
      <c r="AN257" s="27">
        <f t="shared" si="682"/>
        <v>0</v>
      </c>
      <c r="AO257" s="27">
        <f t="shared" si="683"/>
        <v>0</v>
      </c>
      <c r="AP257" s="27">
        <f t="shared" si="684"/>
        <v>0</v>
      </c>
      <c r="AQ257" s="27">
        <f t="shared" si="657"/>
        <v>0</v>
      </c>
      <c r="AR257" s="27">
        <f t="shared" si="657"/>
        <v>0</v>
      </c>
      <c r="AS257" s="27">
        <f t="shared" si="657"/>
        <v>0</v>
      </c>
      <c r="AT257" s="27"/>
      <c r="AU257" s="27">
        <f>[3]ГСМ!T111</f>
        <v>0</v>
      </c>
      <c r="AV257" s="27">
        <f t="shared" si="698"/>
        <v>0</v>
      </c>
      <c r="AW257" s="27"/>
      <c r="AX257" s="27">
        <f>[3]ГСМ!U111</f>
        <v>0</v>
      </c>
      <c r="AY257" s="27">
        <f t="shared" si="699"/>
        <v>0</v>
      </c>
      <c r="AZ257" s="27"/>
      <c r="BA257" s="27">
        <f>[3]ГСМ!V111</f>
        <v>0</v>
      </c>
      <c r="BB257" s="27">
        <f t="shared" si="700"/>
        <v>0</v>
      </c>
      <c r="BC257" s="27">
        <f t="shared" si="685"/>
        <v>0</v>
      </c>
      <c r="BD257" s="27">
        <f t="shared" si="686"/>
        <v>0</v>
      </c>
      <c r="BE257" s="27">
        <f t="shared" si="687"/>
        <v>0</v>
      </c>
      <c r="BF257" s="27">
        <f t="shared" si="688"/>
        <v>0</v>
      </c>
      <c r="BG257" s="27">
        <f t="shared" si="689"/>
        <v>0</v>
      </c>
      <c r="BH257" s="27">
        <f t="shared" si="690"/>
        <v>0</v>
      </c>
      <c r="BI257" s="27">
        <f t="shared" si="663"/>
        <v>0</v>
      </c>
      <c r="BJ257" s="27">
        <f t="shared" si="663"/>
        <v>0</v>
      </c>
      <c r="BK257" s="27">
        <f t="shared" si="663"/>
        <v>0</v>
      </c>
      <c r="BL257" s="27"/>
      <c r="BM257" s="27"/>
      <c r="BN257" s="27">
        <f t="shared" si="691"/>
        <v>0</v>
      </c>
      <c r="BO257" s="27">
        <f t="shared" si="675"/>
        <v>0</v>
      </c>
      <c r="BP257" s="27">
        <f t="shared" si="578"/>
        <v>0</v>
      </c>
      <c r="BQ257" s="2"/>
    </row>
    <row r="258" spans="1:69" ht="12.75" hidden="1" customHeight="1" outlineLevel="3" x14ac:dyDescent="0.2">
      <c r="A258" s="104" t="s">
        <v>192</v>
      </c>
      <c r="B258" s="106" t="s">
        <v>193</v>
      </c>
      <c r="C258" s="89" t="s">
        <v>44</v>
      </c>
      <c r="D258" s="57"/>
      <c r="E258" s="57"/>
      <c r="F258" s="57">
        <f t="shared" si="644"/>
        <v>0</v>
      </c>
      <c r="G258" s="57"/>
      <c r="H258" s="57"/>
      <c r="I258" s="57">
        <f t="shared" si="692"/>
        <v>0</v>
      </c>
      <c r="J258" s="57"/>
      <c r="K258" s="57"/>
      <c r="L258" s="57">
        <f t="shared" si="693"/>
        <v>0</v>
      </c>
      <c r="M258" s="57">
        <f t="shared" si="647"/>
        <v>0</v>
      </c>
      <c r="N258" s="57">
        <f t="shared" si="647"/>
        <v>0</v>
      </c>
      <c r="O258" s="57">
        <f t="shared" si="647"/>
        <v>0</v>
      </c>
      <c r="P258" s="57"/>
      <c r="Q258" s="57"/>
      <c r="R258" s="57">
        <f t="shared" si="694"/>
        <v>0</v>
      </c>
      <c r="S258" s="57"/>
      <c r="T258" s="57"/>
      <c r="U258" s="57">
        <f t="shared" si="701"/>
        <v>0</v>
      </c>
      <c r="V258" s="57"/>
      <c r="W258" s="57"/>
      <c r="X258" s="57">
        <f t="shared" si="695"/>
        <v>0</v>
      </c>
      <c r="Y258" s="57">
        <f t="shared" si="679"/>
        <v>0</v>
      </c>
      <c r="Z258" s="57">
        <f t="shared" si="680"/>
        <v>0</v>
      </c>
      <c r="AA258" s="57">
        <f t="shared" si="681"/>
        <v>0</v>
      </c>
      <c r="AB258" s="57">
        <f t="shared" si="652"/>
        <v>0</v>
      </c>
      <c r="AC258" s="57">
        <f t="shared" si="652"/>
        <v>0</v>
      </c>
      <c r="AD258" s="57">
        <f t="shared" si="652"/>
        <v>0</v>
      </c>
      <c r="AE258" s="57"/>
      <c r="AF258" s="57"/>
      <c r="AG258" s="57">
        <f t="shared" si="696"/>
        <v>0</v>
      </c>
      <c r="AH258" s="57"/>
      <c r="AI258" s="57"/>
      <c r="AJ258" s="57">
        <f t="shared" si="697"/>
        <v>0</v>
      </c>
      <c r="AK258" s="57"/>
      <c r="AL258" s="57"/>
      <c r="AM258" s="57">
        <f t="shared" si="702"/>
        <v>0</v>
      </c>
      <c r="AN258" s="57">
        <f t="shared" si="682"/>
        <v>0</v>
      </c>
      <c r="AO258" s="57">
        <f t="shared" si="683"/>
        <v>0</v>
      </c>
      <c r="AP258" s="57">
        <f t="shared" si="684"/>
        <v>0</v>
      </c>
      <c r="AQ258" s="57">
        <f t="shared" si="657"/>
        <v>0</v>
      </c>
      <c r="AR258" s="57">
        <f t="shared" si="657"/>
        <v>0</v>
      </c>
      <c r="AS258" s="57">
        <f t="shared" si="657"/>
        <v>0</v>
      </c>
      <c r="AT258" s="57"/>
      <c r="AU258" s="57"/>
      <c r="AV258" s="57">
        <f t="shared" si="698"/>
        <v>0</v>
      </c>
      <c r="AW258" s="57"/>
      <c r="AX258" s="57"/>
      <c r="AY258" s="57">
        <f t="shared" si="699"/>
        <v>0</v>
      </c>
      <c r="AZ258" s="57"/>
      <c r="BA258" s="57"/>
      <c r="BB258" s="57">
        <f t="shared" si="700"/>
        <v>0</v>
      </c>
      <c r="BC258" s="57">
        <f t="shared" si="685"/>
        <v>0</v>
      </c>
      <c r="BD258" s="57">
        <f t="shared" si="686"/>
        <v>0</v>
      </c>
      <c r="BE258" s="57">
        <f t="shared" si="687"/>
        <v>0</v>
      </c>
      <c r="BF258" s="57">
        <f t="shared" si="688"/>
        <v>0</v>
      </c>
      <c r="BG258" s="57">
        <f t="shared" si="689"/>
        <v>0</v>
      </c>
      <c r="BH258" s="57">
        <f t="shared" si="690"/>
        <v>0</v>
      </c>
      <c r="BI258" s="57">
        <f t="shared" si="663"/>
        <v>0</v>
      </c>
      <c r="BJ258" s="57">
        <f t="shared" si="663"/>
        <v>0</v>
      </c>
      <c r="BK258" s="57">
        <f t="shared" si="663"/>
        <v>0</v>
      </c>
      <c r="BL258" s="57"/>
      <c r="BM258" s="57"/>
      <c r="BN258" s="57">
        <f t="shared" si="691"/>
        <v>0</v>
      </c>
      <c r="BO258" s="57">
        <f t="shared" si="675"/>
        <v>0</v>
      </c>
      <c r="BP258" s="57">
        <f t="shared" si="578"/>
        <v>0</v>
      </c>
    </row>
    <row r="259" spans="1:69" ht="12.75" hidden="1" customHeight="1" outlineLevel="3" x14ac:dyDescent="0.2">
      <c r="A259" s="104" t="s">
        <v>194</v>
      </c>
      <c r="B259" s="105" t="s">
        <v>195</v>
      </c>
      <c r="C259" s="89" t="s">
        <v>44</v>
      </c>
      <c r="D259" s="57"/>
      <c r="E259" s="57"/>
      <c r="F259" s="57">
        <f t="shared" si="644"/>
        <v>0</v>
      </c>
      <c r="G259" s="57"/>
      <c r="H259" s="57"/>
      <c r="I259" s="57">
        <f t="shared" si="692"/>
        <v>0</v>
      </c>
      <c r="J259" s="57"/>
      <c r="K259" s="57"/>
      <c r="L259" s="57">
        <f t="shared" si="693"/>
        <v>0</v>
      </c>
      <c r="M259" s="57">
        <f t="shared" si="647"/>
        <v>0</v>
      </c>
      <c r="N259" s="57">
        <f t="shared" si="647"/>
        <v>0</v>
      </c>
      <c r="O259" s="57">
        <f t="shared" si="647"/>
        <v>0</v>
      </c>
      <c r="P259" s="57"/>
      <c r="Q259" s="57"/>
      <c r="R259" s="57">
        <f t="shared" si="694"/>
        <v>0</v>
      </c>
      <c r="S259" s="57"/>
      <c r="T259" s="57"/>
      <c r="U259" s="57">
        <f t="shared" si="701"/>
        <v>0</v>
      </c>
      <c r="V259" s="57"/>
      <c r="W259" s="57"/>
      <c r="X259" s="57">
        <f t="shared" si="695"/>
        <v>0</v>
      </c>
      <c r="Y259" s="57">
        <f t="shared" si="679"/>
        <v>0</v>
      </c>
      <c r="Z259" s="57">
        <f t="shared" si="680"/>
        <v>0</v>
      </c>
      <c r="AA259" s="57">
        <f t="shared" si="681"/>
        <v>0</v>
      </c>
      <c r="AB259" s="57">
        <f t="shared" si="652"/>
        <v>0</v>
      </c>
      <c r="AC259" s="57">
        <f t="shared" si="652"/>
        <v>0</v>
      </c>
      <c r="AD259" s="57">
        <f t="shared" si="652"/>
        <v>0</v>
      </c>
      <c r="AE259" s="57"/>
      <c r="AF259" s="57"/>
      <c r="AG259" s="57">
        <f t="shared" si="696"/>
        <v>0</v>
      </c>
      <c r="AH259" s="57"/>
      <c r="AI259" s="57"/>
      <c r="AJ259" s="57">
        <f t="shared" si="697"/>
        <v>0</v>
      </c>
      <c r="AK259" s="57"/>
      <c r="AL259" s="57"/>
      <c r="AM259" s="57">
        <f t="shared" si="702"/>
        <v>0</v>
      </c>
      <c r="AN259" s="57">
        <f t="shared" si="682"/>
        <v>0</v>
      </c>
      <c r="AO259" s="57">
        <f t="shared" si="683"/>
        <v>0</v>
      </c>
      <c r="AP259" s="57">
        <f t="shared" si="684"/>
        <v>0</v>
      </c>
      <c r="AQ259" s="57">
        <f t="shared" si="657"/>
        <v>0</v>
      </c>
      <c r="AR259" s="57">
        <f t="shared" si="657"/>
        <v>0</v>
      </c>
      <c r="AS259" s="57">
        <f t="shared" si="657"/>
        <v>0</v>
      </c>
      <c r="AT259" s="57"/>
      <c r="AU259" s="57"/>
      <c r="AV259" s="57">
        <f t="shared" si="698"/>
        <v>0</v>
      </c>
      <c r="AW259" s="57"/>
      <c r="AX259" s="57"/>
      <c r="AY259" s="57">
        <f t="shared" si="699"/>
        <v>0</v>
      </c>
      <c r="AZ259" s="57"/>
      <c r="BA259" s="57"/>
      <c r="BB259" s="57">
        <f t="shared" si="700"/>
        <v>0</v>
      </c>
      <c r="BC259" s="57">
        <f t="shared" si="685"/>
        <v>0</v>
      </c>
      <c r="BD259" s="57">
        <f t="shared" si="686"/>
        <v>0</v>
      </c>
      <c r="BE259" s="57">
        <f t="shared" si="687"/>
        <v>0</v>
      </c>
      <c r="BF259" s="57">
        <f t="shared" si="688"/>
        <v>0</v>
      </c>
      <c r="BG259" s="57">
        <f t="shared" si="689"/>
        <v>0</v>
      </c>
      <c r="BH259" s="57">
        <f t="shared" si="690"/>
        <v>0</v>
      </c>
      <c r="BI259" s="57">
        <f t="shared" si="663"/>
        <v>0</v>
      </c>
      <c r="BJ259" s="57">
        <f t="shared" si="663"/>
        <v>0</v>
      </c>
      <c r="BK259" s="57">
        <f t="shared" si="663"/>
        <v>0</v>
      </c>
      <c r="BL259" s="57"/>
      <c r="BM259" s="57"/>
      <c r="BN259" s="57">
        <f t="shared" si="691"/>
        <v>0</v>
      </c>
      <c r="BO259" s="57">
        <f t="shared" si="675"/>
        <v>0</v>
      </c>
      <c r="BP259" s="57">
        <f t="shared" si="578"/>
        <v>0</v>
      </c>
    </row>
    <row r="260" spans="1:69" s="103" customFormat="1" ht="12.75" customHeight="1" outlineLevel="2" x14ac:dyDescent="0.2">
      <c r="A260" s="74" t="s">
        <v>129</v>
      </c>
      <c r="B260" s="101" t="s">
        <v>130</v>
      </c>
      <c r="C260" s="102" t="s">
        <v>44</v>
      </c>
      <c r="D260" s="41"/>
      <c r="E260" s="41">
        <f>E261+E264+E267+E270</f>
        <v>852.31305380448691</v>
      </c>
      <c r="F260" s="41">
        <f t="shared" si="644"/>
        <v>852.31305380448691</v>
      </c>
      <c r="G260" s="41"/>
      <c r="H260" s="41">
        <f>H261+H264+H267+H270</f>
        <v>695.13689387764418</v>
      </c>
      <c r="I260" s="41">
        <f t="shared" si="692"/>
        <v>695.13689387764418</v>
      </c>
      <c r="J260" s="41"/>
      <c r="K260" s="41">
        <f>K261+K264+K267+K270</f>
        <v>526.43448423992982</v>
      </c>
      <c r="L260" s="41">
        <f t="shared" si="693"/>
        <v>526.43448423992982</v>
      </c>
      <c r="M260" s="41">
        <f t="shared" si="647"/>
        <v>0</v>
      </c>
      <c r="N260" s="41">
        <f t="shared" si="647"/>
        <v>2073.8844319220607</v>
      </c>
      <c r="O260" s="41">
        <f t="shared" si="647"/>
        <v>2073.8844319220607</v>
      </c>
      <c r="P260" s="41"/>
      <c r="Q260" s="41">
        <f>Q261+Q264+Q267+Q270</f>
        <v>395.44402937741734</v>
      </c>
      <c r="R260" s="41">
        <f t="shared" si="694"/>
        <v>395.44402937741734</v>
      </c>
      <c r="S260" s="41"/>
      <c r="T260" s="41">
        <f>T261+T264+T267+T270</f>
        <v>117.81446683829093</v>
      </c>
      <c r="U260" s="41">
        <f t="shared" si="701"/>
        <v>117.81446683829093</v>
      </c>
      <c r="V260" s="41"/>
      <c r="W260" s="41">
        <f>W261+W264+W267+W270</f>
        <v>128.16157176944796</v>
      </c>
      <c r="X260" s="41">
        <f t="shared" si="695"/>
        <v>128.16157176944796</v>
      </c>
      <c r="Y260" s="41">
        <f t="shared" si="679"/>
        <v>0</v>
      </c>
      <c r="Z260" s="41">
        <f t="shared" si="680"/>
        <v>641.42006798515627</v>
      </c>
      <c r="AA260" s="41">
        <f t="shared" si="681"/>
        <v>641.42006798515627</v>
      </c>
      <c r="AB260" s="41">
        <f t="shared" si="652"/>
        <v>0</v>
      </c>
      <c r="AC260" s="41">
        <f t="shared" si="652"/>
        <v>2715.3044999072172</v>
      </c>
      <c r="AD260" s="41">
        <f t="shared" si="652"/>
        <v>2715.3044999072172</v>
      </c>
      <c r="AE260" s="41"/>
      <c r="AF260" s="41">
        <f>AF261+AF264+AF267+AF270</f>
        <v>131.90186827665397</v>
      </c>
      <c r="AG260" s="41">
        <f t="shared" si="696"/>
        <v>131.90186827665397</v>
      </c>
      <c r="AH260" s="41"/>
      <c r="AI260" s="41">
        <f>AI261+AI264+AI267+AI270</f>
        <v>133.88526916228727</v>
      </c>
      <c r="AJ260" s="41">
        <f t="shared" si="697"/>
        <v>133.88526916228727</v>
      </c>
      <c r="AK260" s="41"/>
      <c r="AL260" s="41">
        <f>AL261+AL264+AL267+AL270</f>
        <v>191.71008712070849</v>
      </c>
      <c r="AM260" s="41">
        <f t="shared" si="702"/>
        <v>191.71008712070849</v>
      </c>
      <c r="AN260" s="41">
        <f t="shared" si="682"/>
        <v>0</v>
      </c>
      <c r="AO260" s="41">
        <f t="shared" si="683"/>
        <v>457.49722455964979</v>
      </c>
      <c r="AP260" s="41">
        <f t="shared" si="684"/>
        <v>457.49722455964979</v>
      </c>
      <c r="AQ260" s="41">
        <f t="shared" si="657"/>
        <v>0</v>
      </c>
      <c r="AR260" s="41">
        <f t="shared" si="657"/>
        <v>3172.8017244668672</v>
      </c>
      <c r="AS260" s="41">
        <f t="shared" si="657"/>
        <v>3172.8017244668672</v>
      </c>
      <c r="AT260" s="41"/>
      <c r="AU260" s="41">
        <f>AU261+AU264+AU267+AU270</f>
        <v>512.74944150703482</v>
      </c>
      <c r="AV260" s="41">
        <f t="shared" si="698"/>
        <v>512.74944150703482</v>
      </c>
      <c r="AW260" s="41"/>
      <c r="AX260" s="41">
        <f>AX261+AX264+AX267+AX270</f>
        <v>621.066419812508</v>
      </c>
      <c r="AY260" s="41">
        <f t="shared" si="699"/>
        <v>621.066419812508</v>
      </c>
      <c r="AZ260" s="41"/>
      <c r="BA260" s="41">
        <f>BA261+BA264+BA267+BA270</f>
        <v>854.9190467244141</v>
      </c>
      <c r="BB260" s="41">
        <f t="shared" si="700"/>
        <v>854.9190467244141</v>
      </c>
      <c r="BC260" s="41">
        <f t="shared" si="685"/>
        <v>0</v>
      </c>
      <c r="BD260" s="41">
        <f t="shared" si="686"/>
        <v>1988.7349080439569</v>
      </c>
      <c r="BE260" s="41">
        <f t="shared" si="687"/>
        <v>1988.7349080439569</v>
      </c>
      <c r="BF260" s="41">
        <f t="shared" si="688"/>
        <v>0</v>
      </c>
      <c r="BG260" s="41">
        <f t="shared" si="689"/>
        <v>2446.2321326036067</v>
      </c>
      <c r="BH260" s="41">
        <f t="shared" si="690"/>
        <v>2446.2321326036067</v>
      </c>
      <c r="BI260" s="41">
        <f t="shared" si="663"/>
        <v>0</v>
      </c>
      <c r="BJ260" s="41">
        <f t="shared" si="663"/>
        <v>5161.5366325108243</v>
      </c>
      <c r="BK260" s="41">
        <f t="shared" si="663"/>
        <v>5161.5366325108243</v>
      </c>
      <c r="BL260" s="41"/>
      <c r="BM260" s="41">
        <f>BM261+BM264+BM267+BM270</f>
        <v>95.220954104418155</v>
      </c>
      <c r="BN260" s="41">
        <f t="shared" si="691"/>
        <v>95.220954104418155</v>
      </c>
      <c r="BO260" s="41">
        <f>BN260-AJ260</f>
        <v>-38.664315057869118</v>
      </c>
      <c r="BP260" s="41">
        <f t="shared" si="578"/>
        <v>-4.5363983204624683</v>
      </c>
      <c r="BQ260" s="71"/>
    </row>
    <row r="261" spans="1:69" s="69" customFormat="1" ht="12.75" outlineLevel="3" x14ac:dyDescent="0.2">
      <c r="A261" s="44" t="s">
        <v>196</v>
      </c>
      <c r="B261" s="45" t="s">
        <v>197</v>
      </c>
      <c r="C261" s="67" t="s">
        <v>44</v>
      </c>
      <c r="D261" s="57"/>
      <c r="E261" s="57">
        <f>E262*E263</f>
        <v>706.18595885002105</v>
      </c>
      <c r="F261" s="57">
        <f t="shared" si="644"/>
        <v>706.18595885002105</v>
      </c>
      <c r="G261" s="57"/>
      <c r="H261" s="57">
        <f>H262*H263</f>
        <v>537.96313065062418</v>
      </c>
      <c r="I261" s="57">
        <f t="shared" si="692"/>
        <v>537.96313065062418</v>
      </c>
      <c r="J261" s="57"/>
      <c r="K261" s="57">
        <f>K262*K263</f>
        <v>367.9454768945584</v>
      </c>
      <c r="L261" s="57">
        <f t="shared" si="693"/>
        <v>367.9454768945584</v>
      </c>
      <c r="M261" s="57">
        <f t="shared" si="647"/>
        <v>0</v>
      </c>
      <c r="N261" s="57">
        <f t="shared" si="647"/>
        <v>1612.0945663952036</v>
      </c>
      <c r="O261" s="57">
        <f t="shared" si="647"/>
        <v>1612.0945663952036</v>
      </c>
      <c r="P261" s="57"/>
      <c r="Q261" s="57">
        <f>Q262*Q263</f>
        <v>287.6544408735889</v>
      </c>
      <c r="R261" s="57">
        <f t="shared" si="694"/>
        <v>287.6544408735889</v>
      </c>
      <c r="S261" s="57"/>
      <c r="T261" s="57">
        <f>T262*T263</f>
        <v>51.480438581894738</v>
      </c>
      <c r="U261" s="57">
        <f t="shared" si="701"/>
        <v>51.480438581894738</v>
      </c>
      <c r="V261" s="57"/>
      <c r="W261" s="57">
        <f>W262*W263</f>
        <v>53.645645263427383</v>
      </c>
      <c r="X261" s="57">
        <f t="shared" si="695"/>
        <v>53.645645263427383</v>
      </c>
      <c r="Y261" s="57">
        <f t="shared" si="679"/>
        <v>0</v>
      </c>
      <c r="Z261" s="57">
        <f t="shared" si="680"/>
        <v>392.78052471891101</v>
      </c>
      <c r="AA261" s="57">
        <f t="shared" si="681"/>
        <v>392.78052471891101</v>
      </c>
      <c r="AB261" s="57">
        <f t="shared" si="652"/>
        <v>0</v>
      </c>
      <c r="AC261" s="57">
        <f t="shared" si="652"/>
        <v>2004.8750911141146</v>
      </c>
      <c r="AD261" s="57">
        <f t="shared" si="652"/>
        <v>2004.8750911141146</v>
      </c>
      <c r="AE261" s="57"/>
      <c r="AF261" s="57">
        <f>AF262*AF263</f>
        <v>54.115802807681284</v>
      </c>
      <c r="AG261" s="57">
        <f t="shared" si="696"/>
        <v>54.115802807681284</v>
      </c>
      <c r="AH261" s="57"/>
      <c r="AI261" s="57">
        <f>AI262*AI263</f>
        <v>54.00452076489303</v>
      </c>
      <c r="AJ261" s="57">
        <f t="shared" si="697"/>
        <v>54.00452076489303</v>
      </c>
      <c r="AK261" s="57"/>
      <c r="AL261" s="57">
        <f>AL262*AL263</f>
        <v>89.94207458298547</v>
      </c>
      <c r="AM261" s="57">
        <f t="shared" si="702"/>
        <v>89.94207458298547</v>
      </c>
      <c r="AN261" s="57">
        <f t="shared" si="682"/>
        <v>0</v>
      </c>
      <c r="AO261" s="57">
        <f t="shared" si="683"/>
        <v>198.06239815555978</v>
      </c>
      <c r="AP261" s="57">
        <f t="shared" si="684"/>
        <v>198.06239815555978</v>
      </c>
      <c r="AQ261" s="57">
        <f t="shared" si="657"/>
        <v>0</v>
      </c>
      <c r="AR261" s="57">
        <f t="shared" si="657"/>
        <v>2202.9374892696742</v>
      </c>
      <c r="AS261" s="57">
        <f t="shared" si="657"/>
        <v>2202.9374892696742</v>
      </c>
      <c r="AT261" s="57"/>
      <c r="AU261" s="57">
        <f>AU262*AU263</f>
        <v>361.11774779128461</v>
      </c>
      <c r="AV261" s="57">
        <f t="shared" si="698"/>
        <v>361.11774779128461</v>
      </c>
      <c r="AW261" s="57"/>
      <c r="AX261" s="57">
        <f>AX262*AX263</f>
        <v>427.43689250642899</v>
      </c>
      <c r="AY261" s="57">
        <f t="shared" si="699"/>
        <v>427.43689250642899</v>
      </c>
      <c r="AZ261" s="57"/>
      <c r="BA261" s="57">
        <f>BA262*BA263</f>
        <v>693.18714162872323</v>
      </c>
      <c r="BB261" s="57">
        <f t="shared" si="700"/>
        <v>693.18714162872323</v>
      </c>
      <c r="BC261" s="57">
        <f t="shared" si="685"/>
        <v>0</v>
      </c>
      <c r="BD261" s="57">
        <f t="shared" si="686"/>
        <v>1481.7417819264369</v>
      </c>
      <c r="BE261" s="57">
        <f t="shared" si="687"/>
        <v>1481.7417819264369</v>
      </c>
      <c r="BF261" s="57">
        <f t="shared" si="688"/>
        <v>0</v>
      </c>
      <c r="BG261" s="57">
        <f t="shared" si="689"/>
        <v>1679.8041800819967</v>
      </c>
      <c r="BH261" s="57">
        <f t="shared" si="690"/>
        <v>1679.8041800819967</v>
      </c>
      <c r="BI261" s="57">
        <f t="shared" si="663"/>
        <v>0</v>
      </c>
      <c r="BJ261" s="57">
        <f t="shared" si="663"/>
        <v>3684.6792711961111</v>
      </c>
      <c r="BK261" s="57">
        <f t="shared" si="663"/>
        <v>3684.6792711961111</v>
      </c>
      <c r="BL261" s="57"/>
      <c r="BM261" s="57">
        <f>BM262*BM263</f>
        <v>38.511700000000005</v>
      </c>
      <c r="BN261" s="57">
        <f t="shared" si="691"/>
        <v>38.511700000000005</v>
      </c>
      <c r="BO261" s="57">
        <f>BN261-AJ261</f>
        <v>-15.492820764893025</v>
      </c>
      <c r="BP261" s="57">
        <f t="shared" si="578"/>
        <v>-2.1938726720256656</v>
      </c>
      <c r="BQ261" s="68"/>
    </row>
    <row r="262" spans="1:69" s="72" customFormat="1" ht="12.75" customHeight="1" outlineLevel="5" x14ac:dyDescent="0.2">
      <c r="A262" s="70"/>
      <c r="B262" s="51" t="s">
        <v>51</v>
      </c>
      <c r="C262" s="60" t="s">
        <v>133</v>
      </c>
      <c r="D262" s="107"/>
      <c r="E262" s="107">
        <f>+'[3]Газ на отопление'!AA53</f>
        <v>133.82844884210525</v>
      </c>
      <c r="F262" s="107">
        <f t="shared" si="644"/>
        <v>133.82844884210525</v>
      </c>
      <c r="G262" s="107"/>
      <c r="H262" s="107">
        <f>+'[3]Газ на отопление'!AB53</f>
        <v>101.94874368000002</v>
      </c>
      <c r="I262" s="107">
        <f t="shared" si="692"/>
        <v>101.94874368000002</v>
      </c>
      <c r="J262" s="107"/>
      <c r="K262" s="107">
        <f>+'[3]Газ на отопление'!AC53</f>
        <v>69.728903292631585</v>
      </c>
      <c r="L262" s="107">
        <f t="shared" si="693"/>
        <v>69.728903292631585</v>
      </c>
      <c r="M262" s="107">
        <f>D262+G262+J262</f>
        <v>0</v>
      </c>
      <c r="N262" s="107">
        <f>E262+H262+K262</f>
        <v>305.50609581473685</v>
      </c>
      <c r="O262" s="107">
        <f>F262+I262+L262</f>
        <v>305.50609581473685</v>
      </c>
      <c r="P262" s="107"/>
      <c r="Q262" s="107">
        <f>+'[3]Газ на отопление'!AE53</f>
        <v>54.513045950877206</v>
      </c>
      <c r="R262" s="107">
        <f t="shared" si="694"/>
        <v>54.513045950877206</v>
      </c>
      <c r="S262" s="107"/>
      <c r="T262" s="107">
        <f>+'[3]Газ на отопление'!AF53</f>
        <v>9.7559957894736833</v>
      </c>
      <c r="U262" s="53">
        <f t="shared" si="701"/>
        <v>9.7559957894736833</v>
      </c>
      <c r="V262" s="107"/>
      <c r="W262" s="107">
        <f>+'[3]Газ на отопление'!AG53</f>
        <v>10.166321494736843</v>
      </c>
      <c r="X262" s="107">
        <f t="shared" si="695"/>
        <v>10.166321494736843</v>
      </c>
      <c r="Y262" s="107">
        <f t="shared" si="679"/>
        <v>0</v>
      </c>
      <c r="Z262" s="107">
        <f t="shared" si="680"/>
        <v>74.435363235087735</v>
      </c>
      <c r="AA262" s="107">
        <f t="shared" si="681"/>
        <v>74.435363235087735</v>
      </c>
      <c r="AB262" s="107">
        <f>M262+Y262</f>
        <v>0</v>
      </c>
      <c r="AC262" s="107">
        <f>N262+Z262</f>
        <v>379.94145904982457</v>
      </c>
      <c r="AD262" s="107">
        <f>O262+AA262</f>
        <v>379.94145904982457</v>
      </c>
      <c r="AE262" s="107"/>
      <c r="AF262" s="107">
        <f>+'[3]Газ на отопление'!AJ53</f>
        <v>10.166321494736843</v>
      </c>
      <c r="AG262" s="107">
        <f t="shared" si="696"/>
        <v>10.166321494736843</v>
      </c>
      <c r="AH262" s="107"/>
      <c r="AI262" s="107">
        <f>+'[3]Газ на отопление'!AK53</f>
        <v>10.145415789473686</v>
      </c>
      <c r="AJ262" s="107">
        <f t="shared" si="697"/>
        <v>10.145415789473686</v>
      </c>
      <c r="AK262" s="107"/>
      <c r="AL262" s="107">
        <f>+'[3]Газ на отопление'!AL53</f>
        <v>16.896728842105265</v>
      </c>
      <c r="AM262" s="107">
        <f t="shared" si="702"/>
        <v>16.896728842105265</v>
      </c>
      <c r="AN262" s="107">
        <f t="shared" si="682"/>
        <v>0</v>
      </c>
      <c r="AO262" s="107">
        <f t="shared" si="683"/>
        <v>37.208466126315798</v>
      </c>
      <c r="AP262" s="107">
        <f t="shared" si="684"/>
        <v>37.208466126315798</v>
      </c>
      <c r="AQ262" s="107">
        <f>AB262+AN262</f>
        <v>0</v>
      </c>
      <c r="AR262" s="107">
        <f>AC262+AO262</f>
        <v>417.14992517614036</v>
      </c>
      <c r="AS262" s="107">
        <f>AD262+AP262</f>
        <v>417.14992517614036</v>
      </c>
      <c r="AT262" s="107"/>
      <c r="AU262" s="107">
        <f>+'[3]Газ на отопление'!AO53</f>
        <v>67.840426105263163</v>
      </c>
      <c r="AV262" s="107">
        <f t="shared" si="698"/>
        <v>67.840426105263163</v>
      </c>
      <c r="AW262" s="107"/>
      <c r="AX262" s="107">
        <f>+'[3]Газ на отопление'!AP53</f>
        <v>80.299295999999998</v>
      </c>
      <c r="AY262" s="107">
        <f t="shared" si="699"/>
        <v>80.299295999999998</v>
      </c>
      <c r="AZ262" s="107"/>
      <c r="BA262" s="107">
        <f>+'[3]Газ на отопление'!AQ53</f>
        <v>130.22376038399997</v>
      </c>
      <c r="BB262" s="107">
        <f t="shared" si="700"/>
        <v>130.22376038399997</v>
      </c>
      <c r="BC262" s="107">
        <f t="shared" si="685"/>
        <v>0</v>
      </c>
      <c r="BD262" s="107">
        <f t="shared" si="686"/>
        <v>278.36348248926311</v>
      </c>
      <c r="BE262" s="107">
        <f t="shared" si="687"/>
        <v>278.36348248926311</v>
      </c>
      <c r="BF262" s="107">
        <f t="shared" si="688"/>
        <v>0</v>
      </c>
      <c r="BG262" s="107">
        <f t="shared" si="689"/>
        <v>315.57194861557889</v>
      </c>
      <c r="BH262" s="107">
        <f t="shared" si="690"/>
        <v>315.57194861557889</v>
      </c>
      <c r="BI262" s="107">
        <f t="shared" si="663"/>
        <v>0</v>
      </c>
      <c r="BJ262" s="107">
        <f t="shared" si="663"/>
        <v>695.51340766540352</v>
      </c>
      <c r="BK262" s="107">
        <f t="shared" si="663"/>
        <v>695.51340766540352</v>
      </c>
      <c r="BL262" s="107"/>
      <c r="BM262" s="107">
        <v>7.4779999999999998</v>
      </c>
      <c r="BN262" s="107">
        <f t="shared" si="691"/>
        <v>7.4779999999999998</v>
      </c>
      <c r="BO262" s="57">
        <f t="shared" ref="BO262:BO271" si="703">BN262-AJ262</f>
        <v>-2.6674157894736865</v>
      </c>
      <c r="BP262" s="53">
        <f t="shared" si="578"/>
        <v>-1.9931605070165479</v>
      </c>
    </row>
    <row r="263" spans="1:69" s="72" customFormat="1" ht="12.75" hidden="1" customHeight="1" outlineLevel="5" x14ac:dyDescent="0.2">
      <c r="A263" s="70"/>
      <c r="B263" s="55" t="s">
        <v>53</v>
      </c>
      <c r="C263" s="60" t="s">
        <v>67</v>
      </c>
      <c r="D263" s="53"/>
      <c r="E263" s="53">
        <f>'[3]ЦФО ОГЭ'!E15</f>
        <v>5.2768000000000006</v>
      </c>
      <c r="F263" s="53">
        <f>IF(F262=0,,F261/F262)</f>
        <v>5.2768000000000006</v>
      </c>
      <c r="G263" s="53"/>
      <c r="H263" s="53">
        <f>'[3]ЦФО ОГЭ'!F15</f>
        <v>5.2768000000000006</v>
      </c>
      <c r="I263" s="53">
        <f>IF(I262=0,,I261/I262)</f>
        <v>5.2768000000000006</v>
      </c>
      <c r="J263" s="53"/>
      <c r="K263" s="53">
        <f>'[3]ЦФО ОГЭ'!G15</f>
        <v>5.2768000000000006</v>
      </c>
      <c r="L263" s="53">
        <f>IF(L262=0,,L261/L262)</f>
        <v>5.2768000000000006</v>
      </c>
      <c r="M263" s="53">
        <f>IF(M262=0,,M261/M262)</f>
        <v>0</v>
      </c>
      <c r="N263" s="53">
        <f>IF(N262=0,,N261/N262)</f>
        <v>5.2768000000000006</v>
      </c>
      <c r="O263" s="53">
        <f>IF(O262=0,,O261/O262)</f>
        <v>5.2768000000000006</v>
      </c>
      <c r="P263" s="53"/>
      <c r="Q263" s="53">
        <f>'[3]ЦФО ОГЭ'!I15</f>
        <v>5.2768000000000006</v>
      </c>
      <c r="R263" s="53">
        <f>IF(R262=0,,R261/R262)</f>
        <v>5.2768000000000006</v>
      </c>
      <c r="S263" s="53"/>
      <c r="T263" s="53">
        <f>'[3]ЦФО ОГЭ'!J15</f>
        <v>5.2768000000000006</v>
      </c>
      <c r="U263" s="53">
        <f>IF(U262=0,,U261/U262)</f>
        <v>5.2768000000000006</v>
      </c>
      <c r="V263" s="53"/>
      <c r="W263" s="53">
        <f>'[3]ЦФО ОГЭ'!K15</f>
        <v>5.2768000000000006</v>
      </c>
      <c r="X263" s="53">
        <f t="shared" ref="X263:AD263" si="704">IF(X262=0,,X261/X262)</f>
        <v>5.2768000000000006</v>
      </c>
      <c r="Y263" s="53">
        <f t="shared" si="704"/>
        <v>0</v>
      </c>
      <c r="Z263" s="53">
        <f t="shared" si="704"/>
        <v>5.2768000000000006</v>
      </c>
      <c r="AA263" s="53">
        <f t="shared" si="704"/>
        <v>5.2768000000000006</v>
      </c>
      <c r="AB263" s="53">
        <f t="shared" si="704"/>
        <v>0</v>
      </c>
      <c r="AC263" s="53">
        <f t="shared" si="704"/>
        <v>5.2768000000000006</v>
      </c>
      <c r="AD263" s="53">
        <f t="shared" si="704"/>
        <v>5.2768000000000006</v>
      </c>
      <c r="AE263" s="53"/>
      <c r="AF263" s="53">
        <f>'[3]ЦФО ОГЭ'!N15</f>
        <v>5.3230465744858959</v>
      </c>
      <c r="AG263" s="53">
        <f>IF(AG262=0,,AG261/AG262)</f>
        <v>5.3230465744858959</v>
      </c>
      <c r="AH263" s="53"/>
      <c r="AI263" s="53">
        <f>'[3]ЦФО ОГЭ'!O15</f>
        <v>5.3230465744858959</v>
      </c>
      <c r="AJ263" s="53">
        <f>IF(AJ262=0,,AJ261/AJ262)</f>
        <v>5.3230465744858959</v>
      </c>
      <c r="AK263" s="53"/>
      <c r="AL263" s="53">
        <f>'[3]ЦФО ОГЭ'!P15</f>
        <v>5.3230465744858959</v>
      </c>
      <c r="AM263" s="53">
        <f t="shared" ref="AM263:AS263" si="705">IF(AM262=0,,AM261/AM262)</f>
        <v>5.3230465744858959</v>
      </c>
      <c r="AN263" s="53">
        <f t="shared" si="705"/>
        <v>0</v>
      </c>
      <c r="AO263" s="53">
        <f t="shared" si="705"/>
        <v>5.323046574485895</v>
      </c>
      <c r="AP263" s="53">
        <f t="shared" si="705"/>
        <v>5.323046574485895</v>
      </c>
      <c r="AQ263" s="53">
        <f t="shared" si="705"/>
        <v>0</v>
      </c>
      <c r="AR263" s="53">
        <f t="shared" si="705"/>
        <v>5.2809250495238373</v>
      </c>
      <c r="AS263" s="53">
        <f t="shared" si="705"/>
        <v>5.2809250495238373</v>
      </c>
      <c r="AT263" s="53"/>
      <c r="AU263" s="53">
        <f>'[3]ЦФО ОГЭ'!S15</f>
        <v>5.3230465744858959</v>
      </c>
      <c r="AV263" s="53">
        <f>IF(AV262=0,,AV261/AV262)</f>
        <v>5.3230465744858959</v>
      </c>
      <c r="AW263" s="53"/>
      <c r="AX263" s="53">
        <f>'[3]ЦФО ОГЭ'!T15</f>
        <v>5.3230465744858959</v>
      </c>
      <c r="AY263" s="53">
        <f>IF(AY262=0,,AY261/AY262)</f>
        <v>5.3230465744858959</v>
      </c>
      <c r="AZ263" s="53"/>
      <c r="BA263" s="53">
        <f>'[3]ЦФО ОГЭ'!U15</f>
        <v>5.3230465744858959</v>
      </c>
      <c r="BB263" s="53">
        <f t="shared" ref="BB263:BK263" si="706">IF(BB262=0,,BB261/BB262)</f>
        <v>5.3230465744858959</v>
      </c>
      <c r="BC263" s="53">
        <f t="shared" si="706"/>
        <v>0</v>
      </c>
      <c r="BD263" s="53">
        <f t="shared" si="706"/>
        <v>5.3230465744858968</v>
      </c>
      <c r="BE263" s="53">
        <f t="shared" si="706"/>
        <v>5.3230465744858968</v>
      </c>
      <c r="BF263" s="53">
        <f t="shared" si="706"/>
        <v>0</v>
      </c>
      <c r="BG263" s="53">
        <f t="shared" si="706"/>
        <v>5.3230465744858968</v>
      </c>
      <c r="BH263" s="53">
        <f t="shared" si="706"/>
        <v>5.3230465744858968</v>
      </c>
      <c r="BI263" s="53">
        <f t="shared" si="706"/>
        <v>0</v>
      </c>
      <c r="BJ263" s="53">
        <f t="shared" si="706"/>
        <v>5.2977832355012353</v>
      </c>
      <c r="BK263" s="53">
        <f t="shared" si="706"/>
        <v>5.2977832355012353</v>
      </c>
      <c r="BL263" s="53"/>
      <c r="BM263" s="53">
        <v>5.15</v>
      </c>
      <c r="BN263" s="53">
        <f>IF(BN262=0,,BN261/BN262)</f>
        <v>5.15</v>
      </c>
      <c r="BO263" s="57">
        <f t="shared" si="703"/>
        <v>-0.17304657448589555</v>
      </c>
      <c r="BP263" s="53">
        <f t="shared" ref="BP263:BP326" si="707">IF(F263=0,,BO263/F263%)</f>
        <v>-3.2793847499601183</v>
      </c>
      <c r="BQ263" s="71"/>
    </row>
    <row r="264" spans="1:69" s="69" customFormat="1" ht="12.75" outlineLevel="3" x14ac:dyDescent="0.2">
      <c r="A264" s="44" t="s">
        <v>198</v>
      </c>
      <c r="B264" s="45" t="s">
        <v>199</v>
      </c>
      <c r="C264" s="67" t="s">
        <v>44</v>
      </c>
      <c r="D264" s="57"/>
      <c r="E264" s="57">
        <f>E265*E266</f>
        <v>129.08529129025666</v>
      </c>
      <c r="F264" s="57">
        <f>D264+E264</f>
        <v>129.08529129025666</v>
      </c>
      <c r="G264" s="57"/>
      <c r="H264" s="57">
        <f>H265*H266</f>
        <v>139.12950052373967</v>
      </c>
      <c r="I264" s="57">
        <f>G264+H264</f>
        <v>139.12950052373967</v>
      </c>
      <c r="J264" s="57"/>
      <c r="K264" s="57">
        <f>K265*K266</f>
        <v>136.43490848580652</v>
      </c>
      <c r="L264" s="57">
        <f>J264+K264</f>
        <v>136.43490848580652</v>
      </c>
      <c r="M264" s="57">
        <f>D264+G264+J264</f>
        <v>0</v>
      </c>
      <c r="N264" s="57">
        <f>E264+H264+K264</f>
        <v>404.64970029980282</v>
      </c>
      <c r="O264" s="57">
        <f>F264+I264+L264</f>
        <v>404.64970029980282</v>
      </c>
      <c r="P264" s="57"/>
      <c r="Q264" s="57">
        <f>Q265*Q266</f>
        <v>87.740407722405834</v>
      </c>
      <c r="R264" s="57">
        <f>P264+Q264</f>
        <v>87.740407722405834</v>
      </c>
      <c r="S264" s="57"/>
      <c r="T264" s="57">
        <f>T265*T266</f>
        <v>46.284847474973603</v>
      </c>
      <c r="U264" s="57">
        <f>S264+T264</f>
        <v>46.284847474973603</v>
      </c>
      <c r="V264" s="57"/>
      <c r="W264" s="57">
        <f>W265*W266</f>
        <v>53.654802760076052</v>
      </c>
      <c r="X264" s="57">
        <f>V264+W264</f>
        <v>53.654802760076052</v>
      </c>
      <c r="Y264" s="57">
        <f>P264+S264+V264</f>
        <v>0</v>
      </c>
      <c r="Z264" s="57">
        <f>Q264+T264+W264</f>
        <v>187.68005795745549</v>
      </c>
      <c r="AA264" s="57">
        <f>R264+U264+X264</f>
        <v>187.68005795745549</v>
      </c>
      <c r="AB264" s="57">
        <f>M264+Y264</f>
        <v>0</v>
      </c>
      <c r="AC264" s="57">
        <f>N264+Z264</f>
        <v>592.32975825725828</v>
      </c>
      <c r="AD264" s="57">
        <f>O264+AA264</f>
        <v>592.32975825725828</v>
      </c>
      <c r="AE264" s="57"/>
      <c r="AF264" s="57">
        <f>AF265*AF266</f>
        <v>54.962619730128274</v>
      </c>
      <c r="AG264" s="57">
        <f>AE264+AF264</f>
        <v>54.962619730128274</v>
      </c>
      <c r="AH264" s="57"/>
      <c r="AI264" s="57">
        <f>AI265*AI266</f>
        <v>55.970471909081049</v>
      </c>
      <c r="AJ264" s="57">
        <f>AH264+AI264</f>
        <v>55.970471909081049</v>
      </c>
      <c r="AK264" s="57"/>
      <c r="AL264" s="57">
        <f>AL265*AL266</f>
        <v>80.0313975483474</v>
      </c>
      <c r="AM264" s="57">
        <f>AK264+AL264</f>
        <v>80.0313975483474</v>
      </c>
      <c r="AN264" s="57">
        <f>AE264+AH264+AK264</f>
        <v>0</v>
      </c>
      <c r="AO264" s="57">
        <f>AF264+AI264+AL264</f>
        <v>190.96448918755672</v>
      </c>
      <c r="AP264" s="57">
        <f>AG264+AJ264+AM264</f>
        <v>190.96448918755672</v>
      </c>
      <c r="AQ264" s="57">
        <f>AB264+AN264</f>
        <v>0</v>
      </c>
      <c r="AR264" s="57">
        <f>AC264+AO264</f>
        <v>783.29424744481503</v>
      </c>
      <c r="AS264" s="57">
        <f>AD264+AP264</f>
        <v>783.29424744481503</v>
      </c>
      <c r="AT264" s="57"/>
      <c r="AU264" s="57">
        <f>AU265*AU266</f>
        <v>127.72141722743697</v>
      </c>
      <c r="AV264" s="57">
        <f>AT264+AU264</f>
        <v>127.72141722743697</v>
      </c>
      <c r="AW264" s="57"/>
      <c r="AX264" s="57">
        <f>AX265*AX266</f>
        <v>170.80608156723463</v>
      </c>
      <c r="AY264" s="57">
        <f>AW264+AX264</f>
        <v>170.80608156723463</v>
      </c>
      <c r="AZ264" s="57"/>
      <c r="BA264" s="57">
        <f>BA265*BA266</f>
        <v>138.90845935684649</v>
      </c>
      <c r="BB264" s="57">
        <f>AZ264+BA264</f>
        <v>138.90845935684649</v>
      </c>
      <c r="BC264" s="57">
        <f>AT264+AW264+AZ264</f>
        <v>0</v>
      </c>
      <c r="BD264" s="57">
        <f>AU264+AX264+BA264</f>
        <v>437.43595815151809</v>
      </c>
      <c r="BE264" s="57">
        <f>AV264+AY264+BB264</f>
        <v>437.43595815151809</v>
      </c>
      <c r="BF264" s="57">
        <f>AN264+BC264</f>
        <v>0</v>
      </c>
      <c r="BG264" s="57">
        <f>AO264+BD264</f>
        <v>628.40044733907484</v>
      </c>
      <c r="BH264" s="57">
        <f>AP264+BE264</f>
        <v>628.40044733907484</v>
      </c>
      <c r="BI264" s="57">
        <f>AQ264+BC264</f>
        <v>0</v>
      </c>
      <c r="BJ264" s="57">
        <f>AR264+BD264</f>
        <v>1220.7302055963332</v>
      </c>
      <c r="BK264" s="57">
        <f>AS264+BE264</f>
        <v>1220.7302055963332</v>
      </c>
      <c r="BL264" s="57"/>
      <c r="BM264" s="57">
        <f>BM265*BM266</f>
        <v>55.99692850441815</v>
      </c>
      <c r="BN264" s="57">
        <f>BL264+BM264</f>
        <v>55.99692850441815</v>
      </c>
      <c r="BO264" s="57">
        <f t="shared" si="703"/>
        <v>2.6456595337101874E-2</v>
      </c>
      <c r="BP264" s="57">
        <f t="shared" si="707"/>
        <v>2.0495437607691881E-2</v>
      </c>
      <c r="BQ264" s="68"/>
    </row>
    <row r="265" spans="1:69" s="72" customFormat="1" ht="12.75" customHeight="1" outlineLevel="5" x14ac:dyDescent="0.2">
      <c r="A265" s="70"/>
      <c r="B265" s="51" t="s">
        <v>51</v>
      </c>
      <c r="C265" s="60" t="s">
        <v>136</v>
      </c>
      <c r="D265" s="53"/>
      <c r="E265" s="53">
        <f>[3]Освещение!P33</f>
        <v>41.762856000000006</v>
      </c>
      <c r="F265" s="53">
        <f>D265+E265</f>
        <v>41.762856000000006</v>
      </c>
      <c r="G265" s="53"/>
      <c r="H265" s="53">
        <f>[3]Освещение!Q33</f>
        <v>43.41782400000001</v>
      </c>
      <c r="I265" s="53">
        <f>G265+H265</f>
        <v>43.41782400000001</v>
      </c>
      <c r="J265" s="53"/>
      <c r="K265" s="53">
        <f>[3]Освещение!R33</f>
        <v>43.054996799999998</v>
      </c>
      <c r="L265" s="53">
        <f>J265+K265</f>
        <v>43.054996799999998</v>
      </c>
      <c r="M265" s="53"/>
      <c r="N265" s="53">
        <f>E265+H265+K265</f>
        <v>128.23567680000002</v>
      </c>
      <c r="O265" s="53">
        <f>F265+I265+L265</f>
        <v>128.23567680000002</v>
      </c>
      <c r="P265" s="53"/>
      <c r="Q265" s="53">
        <f>[3]Освещение!T33</f>
        <v>27.598464</v>
      </c>
      <c r="R265" s="53">
        <f>P265+Q265</f>
        <v>27.598464</v>
      </c>
      <c r="S265" s="53"/>
      <c r="T265" s="53">
        <f>[3]Освещение!U33</f>
        <v>13.75349888</v>
      </c>
      <c r="U265" s="53">
        <f>S265+T265</f>
        <v>13.75349888</v>
      </c>
      <c r="V265" s="53"/>
      <c r="W265" s="53">
        <f>[3]Освещение!V33</f>
        <v>16.410424800000001</v>
      </c>
      <c r="X265" s="53">
        <f>V265+W265</f>
        <v>16.410424800000001</v>
      </c>
      <c r="Y265" s="53"/>
      <c r="Z265" s="53">
        <f>Q265+T265+W265</f>
        <v>57.762387680000003</v>
      </c>
      <c r="AA265" s="53">
        <f>R265+U265+X265</f>
        <v>57.762387680000003</v>
      </c>
      <c r="AB265" s="53"/>
      <c r="AC265" s="53">
        <f>N265+Z265</f>
        <v>185.99806448000004</v>
      </c>
      <c r="AD265" s="53">
        <f>O265+AA265</f>
        <v>185.99806448000004</v>
      </c>
      <c r="AE265" s="53"/>
      <c r="AF265" s="53">
        <f>[3]Освещение!Y33</f>
        <v>16.410424800000001</v>
      </c>
      <c r="AG265" s="53">
        <f>AE265+AF265</f>
        <v>16.410424800000001</v>
      </c>
      <c r="AH265" s="53"/>
      <c r="AI265" s="53">
        <f>[3]Освещение!Z33</f>
        <v>17.191873600000001</v>
      </c>
      <c r="AJ265" s="53">
        <f>AH265+AI265</f>
        <v>17.191873600000001</v>
      </c>
      <c r="AK265" s="53"/>
      <c r="AL265" s="53">
        <f>[3]Освещение!AA33</f>
        <v>22</v>
      </c>
      <c r="AM265" s="53">
        <f>AK265+AL265</f>
        <v>22</v>
      </c>
      <c r="AN265" s="53"/>
      <c r="AO265" s="53">
        <f>AF265+AI265+AL265</f>
        <v>55.602298400000002</v>
      </c>
      <c r="AP265" s="53">
        <f>AG265+AJ265+AM265</f>
        <v>55.602298400000002</v>
      </c>
      <c r="AQ265" s="53"/>
      <c r="AR265" s="53">
        <f>AC265+AO265</f>
        <v>241.60036288000003</v>
      </c>
      <c r="AS265" s="53">
        <f>AD265+AP265</f>
        <v>241.60036288000003</v>
      </c>
      <c r="AT265" s="53"/>
      <c r="AU265" s="53">
        <f>[3]Освещение!AD33</f>
        <v>42.024556800000006</v>
      </c>
      <c r="AV265" s="53">
        <f>AT265+AU265</f>
        <v>42.024556800000006</v>
      </c>
      <c r="AW265" s="53"/>
      <c r="AX265" s="53">
        <f>[3]Освещение!AE33</f>
        <v>58.258713600000007</v>
      </c>
      <c r="AY265" s="53">
        <f>AW265+AX265</f>
        <v>58.258713600000007</v>
      </c>
      <c r="AZ265" s="53"/>
      <c r="BA265" s="53">
        <f>[3]Освещение!AF33</f>
        <v>48.216064800000005</v>
      </c>
      <c r="BB265" s="53">
        <f>AZ265+BA265</f>
        <v>48.216064800000005</v>
      </c>
      <c r="BC265" s="53"/>
      <c r="BD265" s="53">
        <f>AU265+AX265+BA265</f>
        <v>148.49933520000002</v>
      </c>
      <c r="BE265" s="53">
        <f>AV265+AY265+BB265</f>
        <v>148.49933520000002</v>
      </c>
      <c r="BF265" s="53"/>
      <c r="BG265" s="53">
        <f>AO265+BD265</f>
        <v>204.10163360000001</v>
      </c>
      <c r="BH265" s="53">
        <f>AP265+BE265</f>
        <v>204.10163360000001</v>
      </c>
      <c r="BI265" s="53"/>
      <c r="BJ265" s="53">
        <f>AR265+BD265</f>
        <v>390.09969808000005</v>
      </c>
      <c r="BK265" s="53">
        <f>AS265+BE265</f>
        <v>390.09969808000005</v>
      </c>
      <c r="BL265" s="53"/>
      <c r="BM265" s="53">
        <v>17.2</v>
      </c>
      <c r="BN265" s="53">
        <f>BL265+BM265</f>
        <v>17.2</v>
      </c>
      <c r="BO265" s="57">
        <f t="shared" si="703"/>
        <v>8.1263999999983128E-3</v>
      </c>
      <c r="BP265" s="53">
        <f t="shared" si="707"/>
        <v>1.9458439336616042E-2</v>
      </c>
      <c r="BQ265" s="71"/>
    </row>
    <row r="266" spans="1:69" s="72" customFormat="1" ht="12.75" hidden="1" customHeight="1" outlineLevel="5" x14ac:dyDescent="0.2">
      <c r="A266" s="73"/>
      <c r="B266" s="55" t="s">
        <v>53</v>
      </c>
      <c r="C266" s="60" t="s">
        <v>139</v>
      </c>
      <c r="D266" s="53"/>
      <c r="E266" s="53">
        <f>'[3]ЦФО ОГЭ'!E24</f>
        <v>3.0909114858010822</v>
      </c>
      <c r="F266" s="53">
        <f>IF(F265=0,,F264/F265)</f>
        <v>3.0909114858010822</v>
      </c>
      <c r="G266" s="53"/>
      <c r="H266" s="53">
        <f>'[3]ЦФО ОГЭ'!F24</f>
        <v>3.204432827488997</v>
      </c>
      <c r="I266" s="53">
        <f>IF(I265=0,,I264/I265)</f>
        <v>3.204432827488997</v>
      </c>
      <c r="J266" s="53"/>
      <c r="K266" s="53">
        <f>'[3]ЦФО ОГЭ'!G24</f>
        <v>3.1688519016637464</v>
      </c>
      <c r="L266" s="53">
        <f>IF(L265=0,,L264/L265)</f>
        <v>3.1688519016637464</v>
      </c>
      <c r="M266" s="53">
        <f>IF(M265=0,,M264/M265)</f>
        <v>0</v>
      </c>
      <c r="N266" s="53">
        <f>IF(N265=0,,N264/N265)</f>
        <v>3.1555157690703024</v>
      </c>
      <c r="O266" s="53">
        <f>IF(O265=0,,O264/O265)</f>
        <v>3.1555157690703024</v>
      </c>
      <c r="P266" s="53"/>
      <c r="Q266" s="53">
        <f>'[3]ЦФО ОГЭ'!I24</f>
        <v>3.1791772079201883</v>
      </c>
      <c r="R266" s="53">
        <f>IF(R265=0,,R264/R265)</f>
        <v>3.1791772079201883</v>
      </c>
      <c r="S266" s="53"/>
      <c r="T266" s="53">
        <f>'[3]ЦФО ОГЭ'!J24</f>
        <v>3.3653143740957359</v>
      </c>
      <c r="U266" s="53">
        <f>IF(U265=0,,U264/U265)</f>
        <v>3.3653143740957359</v>
      </c>
      <c r="V266" s="53"/>
      <c r="W266" s="53">
        <f>'[3]ЦФО ОГЭ'!K24</f>
        <v>3.2695559934606964</v>
      </c>
      <c r="X266" s="53">
        <f>IF(X265=0,,X264/X265)</f>
        <v>3.2695559934606964</v>
      </c>
      <c r="Y266" s="53">
        <f t="shared" ref="Y266:AD266" si="708">IF(Y265=0,,Y264/Y265)</f>
        <v>0</v>
      </c>
      <c r="Z266" s="53">
        <f t="shared" si="708"/>
        <v>3.2491741684431608</v>
      </c>
      <c r="AA266" s="53">
        <f t="shared" si="708"/>
        <v>3.2491741684431608</v>
      </c>
      <c r="AB266" s="53">
        <f t="shared" si="708"/>
        <v>0</v>
      </c>
      <c r="AC266" s="53">
        <f t="shared" si="708"/>
        <v>3.1846017318150652</v>
      </c>
      <c r="AD266" s="53">
        <f t="shared" si="708"/>
        <v>3.1846017318150652</v>
      </c>
      <c r="AE266" s="53"/>
      <c r="AF266" s="53">
        <f>'[3]ЦФО ОГЭ'!N24</f>
        <v>3.3492502723103348</v>
      </c>
      <c r="AG266" s="53">
        <f>IF(AG265=0,,AG264/AG265)</f>
        <v>3.3492502723103348</v>
      </c>
      <c r="AH266" s="53"/>
      <c r="AI266" s="53">
        <f>'[3]ЦФО ОГЭ'!O24</f>
        <v>3.2556353781638463</v>
      </c>
      <c r="AJ266" s="53">
        <f>IF(AJ265=0,,AJ264/AJ265)</f>
        <v>3.2556353781638463</v>
      </c>
      <c r="AK266" s="53"/>
      <c r="AL266" s="53">
        <f>'[3]ЦФО ОГЭ'!P24</f>
        <v>3.6377907976521544</v>
      </c>
      <c r="AM266" s="53">
        <f>IF(AM265=0,,AM264/AM265)</f>
        <v>3.6377907976521544</v>
      </c>
      <c r="AN266" s="53">
        <f t="shared" ref="AN266:AS266" si="709">IF(AN265=0,,AN264/AN265)</f>
        <v>0</v>
      </c>
      <c r="AO266" s="53">
        <f t="shared" si="709"/>
        <v>3.4344711402713655</v>
      </c>
      <c r="AP266" s="53">
        <f t="shared" si="709"/>
        <v>3.4344711402713655</v>
      </c>
      <c r="AQ266" s="53">
        <f t="shared" si="709"/>
        <v>0</v>
      </c>
      <c r="AR266" s="53">
        <f t="shared" si="709"/>
        <v>3.2421070817425375</v>
      </c>
      <c r="AS266" s="53">
        <f t="shared" si="709"/>
        <v>3.2421070817425375</v>
      </c>
      <c r="AT266" s="53"/>
      <c r="AU266" s="53">
        <f>'[3]ЦФО ОГЭ'!S24</f>
        <v>3.0392091422945584</v>
      </c>
      <c r="AV266" s="53">
        <f>IF(AV265=0,,AV264/AV265)</f>
        <v>3.0392091422945584</v>
      </c>
      <c r="AW266" s="53"/>
      <c r="AX266" s="53">
        <f>'[3]ЦФО ОГЭ'!T24</f>
        <v>2.9318546705300852</v>
      </c>
      <c r="AY266" s="53">
        <f>IF(AY265=0,,AY264/AY265)</f>
        <v>2.9318546705300856</v>
      </c>
      <c r="AZ266" s="53"/>
      <c r="BA266" s="53">
        <f>'[3]ЦФО ОГЭ'!U24</f>
        <v>2.8809580361449671</v>
      </c>
      <c r="BB266" s="53">
        <f>IF(BB265=0,,BB264/BB265)</f>
        <v>2.8809580361449671</v>
      </c>
      <c r="BC266" s="53">
        <f t="shared" ref="BC266:BK266" si="710">IF(BC265=0,,BC264/BC265)</f>
        <v>0</v>
      </c>
      <c r="BD266" s="53">
        <f t="shared" si="710"/>
        <v>2.9457098751477644</v>
      </c>
      <c r="BE266" s="53">
        <f t="shared" si="710"/>
        <v>2.9457098751477644</v>
      </c>
      <c r="BF266" s="53">
        <f t="shared" si="710"/>
        <v>0</v>
      </c>
      <c r="BG266" s="53">
        <f t="shared" si="710"/>
        <v>3.0788604493515175</v>
      </c>
      <c r="BH266" s="53">
        <f t="shared" si="710"/>
        <v>3.0788604493515175</v>
      </c>
      <c r="BI266" s="53">
        <f t="shared" si="710"/>
        <v>0</v>
      </c>
      <c r="BJ266" s="53">
        <f t="shared" si="710"/>
        <v>3.1292774939446142</v>
      </c>
      <c r="BK266" s="53">
        <f t="shared" si="710"/>
        <v>3.1292774939446142</v>
      </c>
      <c r="BL266" s="53"/>
      <c r="BM266" s="53">
        <f>AJ266</f>
        <v>3.2556353781638463</v>
      </c>
      <c r="BN266" s="53">
        <f>IF(BN265=0,,BN264/BN265)</f>
        <v>3.2556353781638463</v>
      </c>
      <c r="BO266" s="57">
        <f t="shared" si="703"/>
        <v>0</v>
      </c>
      <c r="BP266" s="53">
        <f t="shared" si="707"/>
        <v>0</v>
      </c>
      <c r="BQ266" s="71"/>
    </row>
    <row r="267" spans="1:69" s="69" customFormat="1" ht="12.75" outlineLevel="3" x14ac:dyDescent="0.2">
      <c r="A267" s="44" t="s">
        <v>200</v>
      </c>
      <c r="B267" s="45" t="s">
        <v>201</v>
      </c>
      <c r="C267" s="67" t="s">
        <v>44</v>
      </c>
      <c r="D267" s="57"/>
      <c r="E267" s="57">
        <f>E268*E269/1000</f>
        <v>8.0172394833553167</v>
      </c>
      <c r="F267" s="57">
        <f>D267+E267</f>
        <v>8.0172394833553167</v>
      </c>
      <c r="G267" s="57"/>
      <c r="H267" s="57">
        <f>H268*H269/1000</f>
        <v>8.4888418059056292</v>
      </c>
      <c r="I267" s="57">
        <f>G267+H267</f>
        <v>8.4888418059056292</v>
      </c>
      <c r="J267" s="57"/>
      <c r="K267" s="57">
        <f>K268*K269/1000</f>
        <v>10.375251096106881</v>
      </c>
      <c r="L267" s="57">
        <f>J267+K267</f>
        <v>10.375251096106881</v>
      </c>
      <c r="M267" s="57">
        <f>D267+G267+J267</f>
        <v>0</v>
      </c>
      <c r="N267" s="57">
        <f>E267+H267+K267</f>
        <v>26.881332385367827</v>
      </c>
      <c r="O267" s="57">
        <f>F267+I267+L267</f>
        <v>26.881332385367827</v>
      </c>
      <c r="P267" s="57"/>
      <c r="Q267" s="57">
        <f>Q268*Q269/1000</f>
        <v>9.432046451006256</v>
      </c>
      <c r="R267" s="57">
        <f>P267+Q267</f>
        <v>9.432046451006256</v>
      </c>
      <c r="S267" s="57"/>
      <c r="T267" s="57">
        <f>T268*T269/1000</f>
        <v>9.432046451006256</v>
      </c>
      <c r="U267" s="57">
        <f>S267+T267</f>
        <v>9.432046451006256</v>
      </c>
      <c r="V267" s="57"/>
      <c r="W267" s="57">
        <f>W268*W269/1000</f>
        <v>9.8141140422674162</v>
      </c>
      <c r="X267" s="57">
        <f>V267+W267</f>
        <v>9.8141140422674162</v>
      </c>
      <c r="Y267" s="57">
        <f>P267+S267+V267</f>
        <v>0</v>
      </c>
      <c r="Z267" s="57">
        <f>Q267+T267+W267</f>
        <v>28.678206944279928</v>
      </c>
      <c r="AA267" s="57">
        <f>R267+U267+X267</f>
        <v>28.678206944279928</v>
      </c>
      <c r="AB267" s="57">
        <f>M267+Y267</f>
        <v>0</v>
      </c>
      <c r="AC267" s="57">
        <f>N267+Z267</f>
        <v>55.559539329647755</v>
      </c>
      <c r="AD267" s="57">
        <f>O267+AA267</f>
        <v>55.559539329647755</v>
      </c>
      <c r="AE267" s="57"/>
      <c r="AF267" s="57">
        <f>AF268*AF269/1000</f>
        <v>10.668614440589513</v>
      </c>
      <c r="AG267" s="57">
        <f>AE267+AF267</f>
        <v>10.668614440589513</v>
      </c>
      <c r="AH267" s="57"/>
      <c r="AI267" s="57">
        <f>AI268*AI269/1000</f>
        <v>11.176643699665204</v>
      </c>
      <c r="AJ267" s="57">
        <f>AH267+AI267</f>
        <v>11.176643699665204</v>
      </c>
      <c r="AK267" s="57"/>
      <c r="AL267" s="57">
        <f>AL268*AL269/1000</f>
        <v>10.160585181513824</v>
      </c>
      <c r="AM267" s="57">
        <f>AK267+AL267</f>
        <v>10.160585181513824</v>
      </c>
      <c r="AN267" s="57">
        <f>AE267+AH267+AK267</f>
        <v>0</v>
      </c>
      <c r="AO267" s="57">
        <f>AF267+AI267+AL267</f>
        <v>32.005843321768538</v>
      </c>
      <c r="AP267" s="57">
        <f>AG267+AJ267+AM267</f>
        <v>32.005843321768538</v>
      </c>
      <c r="AQ267" s="57">
        <f>AB267+AN267</f>
        <v>0</v>
      </c>
      <c r="AR267" s="57">
        <f>AC267+AO267</f>
        <v>87.565382651416286</v>
      </c>
      <c r="AS267" s="57">
        <f>AD267+AP267</f>
        <v>87.565382651416286</v>
      </c>
      <c r="AT267" s="57"/>
      <c r="AU267" s="57">
        <f>AU268*AU269/1000</f>
        <v>11.176643699665204</v>
      </c>
      <c r="AV267" s="57">
        <f>AT267+AU267</f>
        <v>11.176643699665204</v>
      </c>
      <c r="AW267" s="57"/>
      <c r="AX267" s="57">
        <f>AX268*AX269/1000</f>
        <v>10.668614440589513</v>
      </c>
      <c r="AY267" s="57">
        <f>AW267+AX267</f>
        <v>10.668614440589513</v>
      </c>
      <c r="AZ267" s="57"/>
      <c r="BA267" s="57">
        <f>BA268*BA269/1000</f>
        <v>10.668614440589513</v>
      </c>
      <c r="BB267" s="57">
        <f>AZ267+BA267</f>
        <v>10.668614440589513</v>
      </c>
      <c r="BC267" s="57">
        <f>AT267+AW267+AZ267</f>
        <v>0</v>
      </c>
      <c r="BD267" s="57">
        <f>AU267+AX267+BA267</f>
        <v>32.513872580844229</v>
      </c>
      <c r="BE267" s="57">
        <f>AV267+AY267+BB267</f>
        <v>32.513872580844229</v>
      </c>
      <c r="BF267" s="57">
        <f>AN267+BC267</f>
        <v>0</v>
      </c>
      <c r="BG267" s="57">
        <f>AO267+BD267</f>
        <v>64.519715902612774</v>
      </c>
      <c r="BH267" s="57">
        <f>AP267+BE267</f>
        <v>64.519715902612774</v>
      </c>
      <c r="BI267" s="57">
        <f>AQ267+BC267</f>
        <v>0</v>
      </c>
      <c r="BJ267" s="57">
        <f>AR267+BD267</f>
        <v>120.07925523226052</v>
      </c>
      <c r="BK267" s="57">
        <f>AS267+BE267</f>
        <v>120.07925523226052</v>
      </c>
      <c r="BL267" s="57"/>
      <c r="BM267" s="57">
        <f>BM268*BM269/1000</f>
        <v>0.40976200000000007</v>
      </c>
      <c r="BN267" s="57">
        <f>BL267+BM267</f>
        <v>0.40976200000000007</v>
      </c>
      <c r="BO267" s="57">
        <f t="shared" si="703"/>
        <v>-10.766881699665204</v>
      </c>
      <c r="BP267" s="57">
        <f t="shared" si="707"/>
        <v>-134.29662070115845</v>
      </c>
      <c r="BQ267" s="68"/>
    </row>
    <row r="268" spans="1:69" s="72" customFormat="1" ht="12.75" customHeight="1" outlineLevel="5" x14ac:dyDescent="0.2">
      <c r="A268" s="70"/>
      <c r="B268" s="51" t="s">
        <v>51</v>
      </c>
      <c r="C268" s="60" t="s">
        <v>32</v>
      </c>
      <c r="D268" s="53"/>
      <c r="E268" s="53">
        <f>[3]ХПВ!D15</f>
        <v>413.04685643252532</v>
      </c>
      <c r="F268" s="53">
        <f>D268+E268</f>
        <v>413.04685643252532</v>
      </c>
      <c r="G268" s="53"/>
      <c r="H268" s="53">
        <f>[3]ХПВ!F15</f>
        <v>437.34373034032097</v>
      </c>
      <c r="I268" s="53">
        <f>G268+H268</f>
        <v>437.34373034032097</v>
      </c>
      <c r="J268" s="53"/>
      <c r="K268" s="53">
        <f>[3]ХПВ!H15</f>
        <v>534.53122597150343</v>
      </c>
      <c r="L268" s="53">
        <f>J268+K268</f>
        <v>534.53122597150343</v>
      </c>
      <c r="M268" s="53"/>
      <c r="N268" s="53">
        <f>E268+H268+K268</f>
        <v>1384.9218127443496</v>
      </c>
      <c r="O268" s="53">
        <f>F268+I268+L268</f>
        <v>1384.9218127443496</v>
      </c>
      <c r="P268" s="53"/>
      <c r="Q268" s="53">
        <f>[3]ХПВ!J15</f>
        <v>485.93747815591223</v>
      </c>
      <c r="R268" s="53">
        <f>P268+Q268</f>
        <v>485.93747815591223</v>
      </c>
      <c r="S268" s="53"/>
      <c r="T268" s="53">
        <f>[3]ХПВ!L15</f>
        <v>485.93747815591223</v>
      </c>
      <c r="U268" s="53">
        <f>S268+T268</f>
        <v>485.93747815591223</v>
      </c>
      <c r="V268" s="53"/>
      <c r="W268" s="53">
        <f>[3]ХПВ!N15</f>
        <v>505.62153746869734</v>
      </c>
      <c r="X268" s="53">
        <f>V268+W268</f>
        <v>505.62153746869734</v>
      </c>
      <c r="Y268" s="53"/>
      <c r="Z268" s="53">
        <f>Q268+T268+W268</f>
        <v>1477.4964937805219</v>
      </c>
      <c r="AA268" s="53">
        <f>R268+U268+X268</f>
        <v>1477.4964937805219</v>
      </c>
      <c r="AB268" s="53"/>
      <c r="AC268" s="53">
        <f>N268+Z268</f>
        <v>2862.4183065248717</v>
      </c>
      <c r="AD268" s="53">
        <f>O268+AA268</f>
        <v>2862.4183065248717</v>
      </c>
      <c r="AE268" s="53"/>
      <c r="AF268" s="53">
        <f>[3]ХПВ!P15</f>
        <v>505.62153746869734</v>
      </c>
      <c r="AG268" s="53">
        <f>AE268+AF268</f>
        <v>505.62153746869734</v>
      </c>
      <c r="AH268" s="53"/>
      <c r="AI268" s="53">
        <f>[3]ХПВ!R15</f>
        <v>529.69875353863529</v>
      </c>
      <c r="AJ268" s="53">
        <f>AH268+AI268</f>
        <v>529.69875353863529</v>
      </c>
      <c r="AK268" s="53"/>
      <c r="AL268" s="53">
        <f>[3]ХПВ!T15</f>
        <v>481.54432139875939</v>
      </c>
      <c r="AM268" s="53">
        <f>AK268+AL268</f>
        <v>481.54432139875939</v>
      </c>
      <c r="AN268" s="53"/>
      <c r="AO268" s="53">
        <f>AF268+AI268+AL268</f>
        <v>1516.864612406092</v>
      </c>
      <c r="AP268" s="53">
        <f>AG268+AJ268+AM268</f>
        <v>1516.864612406092</v>
      </c>
      <c r="AQ268" s="53"/>
      <c r="AR268" s="53">
        <f>AC268+AO268</f>
        <v>4379.2829189309632</v>
      </c>
      <c r="AS268" s="53">
        <f>AD268+AP268</f>
        <v>4379.2829189309632</v>
      </c>
      <c r="AT268" s="53"/>
      <c r="AU268" s="53">
        <f>[3]ХПВ!V15</f>
        <v>529.69875353863529</v>
      </c>
      <c r="AV268" s="53">
        <f>AT268+AU268</f>
        <v>529.69875353863529</v>
      </c>
      <c r="AW268" s="53"/>
      <c r="AX268" s="53">
        <f>[3]ХПВ!X15</f>
        <v>505.62153746869734</v>
      </c>
      <c r="AY268" s="53">
        <f>AW268+AX268</f>
        <v>505.62153746869734</v>
      </c>
      <c r="AZ268" s="53"/>
      <c r="BA268" s="53">
        <f>[3]ХПВ!Z15</f>
        <v>505.62153746869734</v>
      </c>
      <c r="BB268" s="53">
        <f>AZ268+BA268</f>
        <v>505.62153746869734</v>
      </c>
      <c r="BC268" s="53"/>
      <c r="BD268" s="53">
        <f>AU268+AX268+BA268</f>
        <v>1540.94182847603</v>
      </c>
      <c r="BE268" s="53">
        <f>AV268+AY268+BB268</f>
        <v>1540.94182847603</v>
      </c>
      <c r="BF268" s="53"/>
      <c r="BG268" s="53">
        <f>AO268+BD268</f>
        <v>3057.8064408821219</v>
      </c>
      <c r="BH268" s="53">
        <f>AP268+BE268</f>
        <v>3057.8064408821219</v>
      </c>
      <c r="BI268" s="53"/>
      <c r="BJ268" s="53">
        <f>AR268+BD268</f>
        <v>5920.2247474069936</v>
      </c>
      <c r="BK268" s="53">
        <f>AS268+BE268</f>
        <v>5920.2247474069936</v>
      </c>
      <c r="BL268" s="53"/>
      <c r="BM268" s="53">
        <v>19.420000000000002</v>
      </c>
      <c r="BN268" s="53">
        <f>BL268+BM268</f>
        <v>19.420000000000002</v>
      </c>
      <c r="BO268" s="57">
        <f t="shared" si="703"/>
        <v>-510.27875353863527</v>
      </c>
      <c r="BP268" s="53">
        <f t="shared" si="707"/>
        <v>-123.54016150755857</v>
      </c>
      <c r="BQ268" s="71"/>
    </row>
    <row r="269" spans="1:69" s="72" customFormat="1" ht="12.75" hidden="1" customHeight="1" outlineLevel="5" x14ac:dyDescent="0.2">
      <c r="A269" s="73"/>
      <c r="B269" s="55" t="s">
        <v>53</v>
      </c>
      <c r="C269" s="60" t="s">
        <v>67</v>
      </c>
      <c r="D269" s="53"/>
      <c r="E269" s="53">
        <f>'[3]ЦФО ОГЭ'!E36</f>
        <v>19.41</v>
      </c>
      <c r="F269" s="53">
        <f>IF(F268=0,,F267/F268*1000)</f>
        <v>19.41</v>
      </c>
      <c r="G269" s="53"/>
      <c r="H269" s="53">
        <f>'[3]ЦФО ОГЭ'!F36</f>
        <v>19.41</v>
      </c>
      <c r="I269" s="53">
        <f>IF(I268=0,,I267/I268*1000)</f>
        <v>19.409999999999997</v>
      </c>
      <c r="J269" s="53"/>
      <c r="K269" s="53">
        <f>'[3]ЦФО ОГЭ'!G36</f>
        <v>19.41</v>
      </c>
      <c r="L269" s="53">
        <f>IF(L268=0,,L267/L268*1000)</f>
        <v>19.41</v>
      </c>
      <c r="M269" s="53">
        <f>IF(M268=0,,M267/M268*1000)</f>
        <v>0</v>
      </c>
      <c r="N269" s="53">
        <f>IF(N268=0,,N267/N268*1000)</f>
        <v>19.41</v>
      </c>
      <c r="O269" s="53">
        <f>IF(O268=0,,O267/O268*1000)</f>
        <v>19.41</v>
      </c>
      <c r="P269" s="53"/>
      <c r="Q269" s="53">
        <f>'[3]ЦФО ОГЭ'!I36</f>
        <v>19.41</v>
      </c>
      <c r="R269" s="53">
        <f>IF(R268=0,,R267/R268*1000)</f>
        <v>19.41</v>
      </c>
      <c r="S269" s="53"/>
      <c r="T269" s="53">
        <f>'[3]ЦФО ОГЭ'!J36</f>
        <v>19.41</v>
      </c>
      <c r="U269" s="53">
        <f>IF(U268=0,,U267/U268*1000)</f>
        <v>19.41</v>
      </c>
      <c r="V269" s="53"/>
      <c r="W269" s="53">
        <f>'[3]ЦФО ОГЭ'!K36</f>
        <v>19.41</v>
      </c>
      <c r="X269" s="53">
        <f t="shared" ref="X269:AD269" si="711">IF(X268=0,,X267/X268*1000)</f>
        <v>19.41</v>
      </c>
      <c r="Y269" s="53">
        <f t="shared" si="711"/>
        <v>0</v>
      </c>
      <c r="Z269" s="53">
        <f t="shared" si="711"/>
        <v>19.41</v>
      </c>
      <c r="AA269" s="53">
        <f t="shared" si="711"/>
        <v>19.41</v>
      </c>
      <c r="AB269" s="53">
        <f t="shared" si="711"/>
        <v>0</v>
      </c>
      <c r="AC269" s="53">
        <f t="shared" si="711"/>
        <v>19.41</v>
      </c>
      <c r="AD269" s="53">
        <f t="shared" si="711"/>
        <v>19.41</v>
      </c>
      <c r="AE269" s="53"/>
      <c r="AF269" s="53">
        <f>'[3]ЦФО ОГЭ'!N36</f>
        <v>21.1</v>
      </c>
      <c r="AG269" s="53">
        <f>IF(AG268=0,,AG267/AG268*1000)</f>
        <v>21.099999999999998</v>
      </c>
      <c r="AH269" s="53"/>
      <c r="AI269" s="53">
        <f>'[3]ЦФО ОГЭ'!O36</f>
        <v>21.1</v>
      </c>
      <c r="AJ269" s="53">
        <f>IF(AJ268=0,,AJ267/AJ268*1000)</f>
        <v>21.1</v>
      </c>
      <c r="AK269" s="53"/>
      <c r="AL269" s="53">
        <f>'[3]ЦФО ОГЭ'!P36</f>
        <v>21.1</v>
      </c>
      <c r="AM269" s="53">
        <f t="shared" ref="AM269:AS269" si="712">IF(AM268=0,,AM267/AM268*1000)</f>
        <v>21.1</v>
      </c>
      <c r="AN269" s="53">
        <f t="shared" si="712"/>
        <v>0</v>
      </c>
      <c r="AO269" s="53">
        <f t="shared" si="712"/>
        <v>21.099999999999998</v>
      </c>
      <c r="AP269" s="53">
        <f t="shared" si="712"/>
        <v>21.099999999999998</v>
      </c>
      <c r="AQ269" s="53">
        <f t="shared" si="712"/>
        <v>0</v>
      </c>
      <c r="AR269" s="53">
        <f t="shared" si="712"/>
        <v>19.995370080540965</v>
      </c>
      <c r="AS269" s="53">
        <f t="shared" si="712"/>
        <v>19.995370080540965</v>
      </c>
      <c r="AT269" s="53"/>
      <c r="AU269" s="53">
        <f>'[3]ЦФО ОГЭ'!S36</f>
        <v>21.1</v>
      </c>
      <c r="AV269" s="53">
        <f>IF(AV268=0,,AV267/AV268*1000)</f>
        <v>21.1</v>
      </c>
      <c r="AW269" s="53"/>
      <c r="AX269" s="53">
        <f>'[3]ЦФО ОГЭ'!T36</f>
        <v>21.1</v>
      </c>
      <c r="AY269" s="53">
        <f>IF(AY268=0,,AY267/AY268*1000)</f>
        <v>21.099999999999998</v>
      </c>
      <c r="AZ269" s="53"/>
      <c r="BA269" s="53">
        <f>'[3]ЦФО ОГЭ'!U36</f>
        <v>21.1</v>
      </c>
      <c r="BB269" s="53">
        <f t="shared" ref="BB269:BK269" si="713">IF(BB268=0,,BB267/BB268*1000)</f>
        <v>21.099999999999998</v>
      </c>
      <c r="BC269" s="53">
        <f t="shared" si="713"/>
        <v>0</v>
      </c>
      <c r="BD269" s="53">
        <f t="shared" si="713"/>
        <v>21.099999999999998</v>
      </c>
      <c r="BE269" s="53">
        <f t="shared" si="713"/>
        <v>21.099999999999998</v>
      </c>
      <c r="BF269" s="53">
        <f t="shared" si="713"/>
        <v>0</v>
      </c>
      <c r="BG269" s="53">
        <f t="shared" si="713"/>
        <v>21.1</v>
      </c>
      <c r="BH269" s="53">
        <f t="shared" si="713"/>
        <v>21.1</v>
      </c>
      <c r="BI269" s="53">
        <f t="shared" si="713"/>
        <v>0</v>
      </c>
      <c r="BJ269" s="53">
        <f t="shared" si="713"/>
        <v>20.282887957058417</v>
      </c>
      <c r="BK269" s="53">
        <f t="shared" si="713"/>
        <v>20.282887957058417</v>
      </c>
      <c r="BL269" s="53"/>
      <c r="BM269" s="53">
        <f>AI269</f>
        <v>21.1</v>
      </c>
      <c r="BN269" s="53">
        <f>IF(BN268=0,,BN267/BN268*1000)</f>
        <v>21.1</v>
      </c>
      <c r="BO269" s="57">
        <f t="shared" si="703"/>
        <v>0</v>
      </c>
      <c r="BP269" s="53">
        <f t="shared" si="707"/>
        <v>0</v>
      </c>
      <c r="BQ269" s="71"/>
    </row>
    <row r="270" spans="1:69" s="69" customFormat="1" ht="12.75" outlineLevel="3" x14ac:dyDescent="0.2">
      <c r="A270" s="44" t="s">
        <v>200</v>
      </c>
      <c r="B270" s="45" t="s">
        <v>202</v>
      </c>
      <c r="C270" s="67" t="s">
        <v>44</v>
      </c>
      <c r="D270" s="57"/>
      <c r="E270" s="57">
        <f>E271*E272/1000</f>
        <v>9.0245641808538704</v>
      </c>
      <c r="F270" s="57">
        <f>D270+E270</f>
        <v>9.0245641808538704</v>
      </c>
      <c r="G270" s="57"/>
      <c r="H270" s="57">
        <f>H271*H272/1000</f>
        <v>9.5554208973746864</v>
      </c>
      <c r="I270" s="57">
        <f>G270+H270</f>
        <v>9.5554208973746864</v>
      </c>
      <c r="J270" s="57"/>
      <c r="K270" s="57">
        <f>K271*K272/1000</f>
        <v>11.678847763457952</v>
      </c>
      <c r="L270" s="57">
        <f>J270+K270</f>
        <v>11.678847763457952</v>
      </c>
      <c r="M270" s="57">
        <f>D270+G270+J270</f>
        <v>0</v>
      </c>
      <c r="N270" s="57">
        <f>E270+H270+K270</f>
        <v>30.258832841686509</v>
      </c>
      <c r="O270" s="57">
        <f>F270+I270+L270</f>
        <v>30.258832841686509</v>
      </c>
      <c r="P270" s="57"/>
      <c r="Q270" s="57">
        <f>Q271*Q272/1000</f>
        <v>10.617134330416322</v>
      </c>
      <c r="R270" s="57">
        <f>P270+Q270</f>
        <v>10.617134330416322</v>
      </c>
      <c r="S270" s="57"/>
      <c r="T270" s="57">
        <f>T271*T272/1000</f>
        <v>10.617134330416322</v>
      </c>
      <c r="U270" s="57">
        <f>S270+T270</f>
        <v>10.617134330416322</v>
      </c>
      <c r="V270" s="57"/>
      <c r="W270" s="57">
        <f>W271*W272/1000</f>
        <v>11.047009703677105</v>
      </c>
      <c r="X270" s="57">
        <f>V270+W270</f>
        <v>11.047009703677105</v>
      </c>
      <c r="Y270" s="57">
        <f>P270+S270+V270</f>
        <v>0</v>
      </c>
      <c r="Z270" s="57">
        <f>Q270+T270+W270</f>
        <v>32.281278364509745</v>
      </c>
      <c r="AA270" s="57">
        <f>R270+U270+X270</f>
        <v>32.281278364509745</v>
      </c>
      <c r="AB270" s="57">
        <f>M270+Y270</f>
        <v>0</v>
      </c>
      <c r="AC270" s="57">
        <f>N270+Z270</f>
        <v>62.540111206196258</v>
      </c>
      <c r="AD270" s="57">
        <f>O270+AA270</f>
        <v>62.540111206196258</v>
      </c>
      <c r="AE270" s="57"/>
      <c r="AF270" s="57">
        <f>AF271*AF272/1000</f>
        <v>12.154831298254894</v>
      </c>
      <c r="AG270" s="57">
        <f>AE270+AF270</f>
        <v>12.154831298254894</v>
      </c>
      <c r="AH270" s="57"/>
      <c r="AI270" s="57">
        <f>AI271*AI272/1000</f>
        <v>12.733632788647981</v>
      </c>
      <c r="AJ270" s="57">
        <f>AH270+AI270</f>
        <v>12.733632788647981</v>
      </c>
      <c r="AK270" s="57"/>
      <c r="AL270" s="57">
        <f>AL271*AL272/1000</f>
        <v>11.576029807861804</v>
      </c>
      <c r="AM270" s="57">
        <f>AK270+AL270</f>
        <v>11.576029807861804</v>
      </c>
      <c r="AN270" s="57">
        <f>AE270+AH270+AK270</f>
        <v>0</v>
      </c>
      <c r="AO270" s="57">
        <f>AF270+AI270+AL270</f>
        <v>36.464493894764679</v>
      </c>
      <c r="AP270" s="57">
        <f>AG270+AJ270+AM270</f>
        <v>36.464493894764679</v>
      </c>
      <c r="AQ270" s="57">
        <f>AB270+AN270</f>
        <v>0</v>
      </c>
      <c r="AR270" s="57">
        <f>AC270+AO270</f>
        <v>99.00460510096093</v>
      </c>
      <c r="AS270" s="57">
        <f>AD270+AP270</f>
        <v>99.00460510096093</v>
      </c>
      <c r="AT270" s="57"/>
      <c r="AU270" s="57">
        <f>AU271*AU272/1000</f>
        <v>12.733632788647981</v>
      </c>
      <c r="AV270" s="57">
        <f>AT270+AU270</f>
        <v>12.733632788647981</v>
      </c>
      <c r="AW270" s="57"/>
      <c r="AX270" s="57">
        <f>AX271*AX272/1000</f>
        <v>12.154831298254894</v>
      </c>
      <c r="AY270" s="57">
        <f>AW270+AX270</f>
        <v>12.154831298254894</v>
      </c>
      <c r="AZ270" s="57"/>
      <c r="BA270" s="57">
        <f>BA271*BA272/1000</f>
        <v>12.154831298254894</v>
      </c>
      <c r="BB270" s="57">
        <f>AZ270+BA270</f>
        <v>12.154831298254894</v>
      </c>
      <c r="BC270" s="57">
        <f>AT270+AW270+AZ270</f>
        <v>0</v>
      </c>
      <c r="BD270" s="57">
        <f>AU270+AX270+BA270</f>
        <v>37.043295385157769</v>
      </c>
      <c r="BE270" s="57">
        <f>AV270+AY270+BB270</f>
        <v>37.043295385157769</v>
      </c>
      <c r="BF270" s="57">
        <f>AN270+BC270</f>
        <v>0</v>
      </c>
      <c r="BG270" s="57">
        <f>AO270+BD270</f>
        <v>73.507789279922449</v>
      </c>
      <c r="BH270" s="57">
        <f>AP270+BE270</f>
        <v>73.507789279922449</v>
      </c>
      <c r="BI270" s="57">
        <f>AQ270+BC270</f>
        <v>0</v>
      </c>
      <c r="BJ270" s="57">
        <f>AR270+BD270</f>
        <v>136.04790048611869</v>
      </c>
      <c r="BK270" s="57">
        <f>AS270+BE270</f>
        <v>136.04790048611869</v>
      </c>
      <c r="BL270" s="57"/>
      <c r="BM270" s="57">
        <f>BM271*BM272/1000</f>
        <v>0.30256359999999999</v>
      </c>
      <c r="BN270" s="57">
        <f>BL270+BM270</f>
        <v>0.30256359999999999</v>
      </c>
      <c r="BO270" s="57">
        <f t="shared" si="703"/>
        <v>-12.431069188647982</v>
      </c>
      <c r="BP270" s="57">
        <f t="shared" si="707"/>
        <v>-137.7470306546349</v>
      </c>
      <c r="BQ270" s="68"/>
    </row>
    <row r="271" spans="1:69" s="72" customFormat="1" ht="12.75" customHeight="1" outlineLevel="5" x14ac:dyDescent="0.2">
      <c r="A271" s="70"/>
      <c r="B271" s="51" t="s">
        <v>51</v>
      </c>
      <c r="C271" s="60" t="s">
        <v>32</v>
      </c>
      <c r="D271" s="53"/>
      <c r="E271" s="53">
        <f>[3]Стоки!D15</f>
        <v>637.32797887386096</v>
      </c>
      <c r="F271" s="53">
        <f>D271+E271</f>
        <v>637.32797887386096</v>
      </c>
      <c r="G271" s="53"/>
      <c r="H271" s="53">
        <f>[3]Стоки!F15</f>
        <v>674.81785998408805</v>
      </c>
      <c r="I271" s="53">
        <f>G271+H271</f>
        <v>674.81785998408805</v>
      </c>
      <c r="J271" s="53"/>
      <c r="K271" s="53">
        <f>[3]Стоки!H15</f>
        <v>824.77738442499663</v>
      </c>
      <c r="L271" s="53">
        <f>J271+K271</f>
        <v>824.77738442499663</v>
      </c>
      <c r="M271" s="53"/>
      <c r="N271" s="53">
        <f>E271+H271+K271</f>
        <v>2136.9232232829454</v>
      </c>
      <c r="O271" s="53">
        <f>F271+I271+L271</f>
        <v>2136.9232232829454</v>
      </c>
      <c r="P271" s="53"/>
      <c r="Q271" s="53">
        <f>[3]Стоки!J15</f>
        <v>749.79762220454245</v>
      </c>
      <c r="R271" s="53">
        <f>P271+Q271</f>
        <v>749.79762220454245</v>
      </c>
      <c r="S271" s="53"/>
      <c r="T271" s="53">
        <f>[3]Стоки!L15</f>
        <v>749.79762220454245</v>
      </c>
      <c r="U271" s="53">
        <f>S271+T271</f>
        <v>749.79762220454245</v>
      </c>
      <c r="V271" s="53"/>
      <c r="W271" s="53">
        <f>[3]Стоки!N15</f>
        <v>780.15605251956958</v>
      </c>
      <c r="X271" s="53">
        <f>V271+W271</f>
        <v>780.15605251956958</v>
      </c>
      <c r="Y271" s="53"/>
      <c r="Z271" s="53">
        <f>Q271+T271+W271</f>
        <v>2279.7512969286545</v>
      </c>
      <c r="AA271" s="53">
        <f>R271+U271+X271</f>
        <v>2279.7512969286545</v>
      </c>
      <c r="AB271" s="53"/>
      <c r="AC271" s="53">
        <f>N271+Z271</f>
        <v>4416.6745202115999</v>
      </c>
      <c r="AD271" s="53">
        <f>O271+AA271</f>
        <v>4416.6745202115999</v>
      </c>
      <c r="AE271" s="53"/>
      <c r="AF271" s="53">
        <f>[3]Стоки!P15</f>
        <v>780.15605251956958</v>
      </c>
      <c r="AG271" s="53">
        <f>AE271+AF271</f>
        <v>780.15605251956958</v>
      </c>
      <c r="AH271" s="53"/>
      <c r="AI271" s="53">
        <f>[3]Стоки!R15</f>
        <v>817.306340734787</v>
      </c>
      <c r="AJ271" s="53">
        <f>AH271+AI271</f>
        <v>817.306340734787</v>
      </c>
      <c r="AK271" s="53"/>
      <c r="AL271" s="53">
        <f>[3]Стоки!T15</f>
        <v>743.00576430435194</v>
      </c>
      <c r="AM271" s="53">
        <f>AK271+AL271</f>
        <v>743.00576430435194</v>
      </c>
      <c r="AN271" s="53"/>
      <c r="AO271" s="53">
        <f>AF271+AI271+AL271</f>
        <v>2340.4681575587083</v>
      </c>
      <c r="AP271" s="53">
        <f>AG271+AJ271+AM271</f>
        <v>2340.4681575587083</v>
      </c>
      <c r="AQ271" s="53"/>
      <c r="AR271" s="53">
        <f>AC271+AO271</f>
        <v>6757.1426777703082</v>
      </c>
      <c r="AS271" s="53">
        <f>AD271+AP271</f>
        <v>6757.1426777703082</v>
      </c>
      <c r="AT271" s="53"/>
      <c r="AU271" s="53">
        <f>[3]Стоки!V15</f>
        <v>817.306340734787</v>
      </c>
      <c r="AV271" s="53">
        <f>AT271+AU271</f>
        <v>817.306340734787</v>
      </c>
      <c r="AW271" s="53"/>
      <c r="AX271" s="53">
        <f>[3]Стоки!X15</f>
        <v>780.15605251956958</v>
      </c>
      <c r="AY271" s="53">
        <f>AW271+AX271</f>
        <v>780.15605251956958</v>
      </c>
      <c r="AZ271" s="53"/>
      <c r="BA271" s="53">
        <f>[3]Стоки!Z15</f>
        <v>780.15605251956958</v>
      </c>
      <c r="BB271" s="53">
        <f>AZ271+BA271</f>
        <v>780.15605251956958</v>
      </c>
      <c r="BC271" s="53"/>
      <c r="BD271" s="53">
        <f>AU271+AX271+BA271</f>
        <v>2377.6184457739264</v>
      </c>
      <c r="BE271" s="53">
        <f>AV271+AY271+BB271</f>
        <v>2377.6184457739264</v>
      </c>
      <c r="BF271" s="53"/>
      <c r="BG271" s="53">
        <f>AO271+BD271</f>
        <v>4718.0866033326347</v>
      </c>
      <c r="BH271" s="53">
        <f>AP271+BE271</f>
        <v>4718.0866033326347</v>
      </c>
      <c r="BI271" s="53"/>
      <c r="BJ271" s="53">
        <f>AR271+BD271</f>
        <v>9134.7611235442346</v>
      </c>
      <c r="BK271" s="53">
        <f>AS271+BE271</f>
        <v>9134.7611235442346</v>
      </c>
      <c r="BL271" s="53"/>
      <c r="BM271" s="53">
        <v>19.420000000000002</v>
      </c>
      <c r="BN271" s="53">
        <f>BL271+BM271</f>
        <v>19.420000000000002</v>
      </c>
      <c r="BO271" s="57">
        <f t="shared" si="703"/>
        <v>-797.88634073478704</v>
      </c>
      <c r="BP271" s="53">
        <f t="shared" si="707"/>
        <v>-125.19242323938575</v>
      </c>
      <c r="BQ271" s="71"/>
    </row>
    <row r="272" spans="1:69" s="72" customFormat="1" ht="12.75" hidden="1" customHeight="1" outlineLevel="5" x14ac:dyDescent="0.2">
      <c r="A272" s="73"/>
      <c r="B272" s="55" t="s">
        <v>53</v>
      </c>
      <c r="C272" s="60" t="s">
        <v>67</v>
      </c>
      <c r="D272" s="53"/>
      <c r="E272" s="53">
        <f>'[3]ЦФО ОГЭ'!E41</f>
        <v>14.16</v>
      </c>
      <c r="F272" s="53">
        <f>IF(F271=0,,F270/F271*1000)</f>
        <v>14.159999999999998</v>
      </c>
      <c r="G272" s="53"/>
      <c r="H272" s="53">
        <f>'[3]ЦФО ОГЭ'!F41</f>
        <v>14.16</v>
      </c>
      <c r="I272" s="53">
        <f>IF(I271=0,,I270/I271*1000)</f>
        <v>14.159999999999998</v>
      </c>
      <c r="J272" s="53"/>
      <c r="K272" s="53">
        <f>'[3]ЦФО ОГЭ'!G41</f>
        <v>14.16</v>
      </c>
      <c r="L272" s="53">
        <f>IF(L271=0,,L270/L271*1000)</f>
        <v>14.16</v>
      </c>
      <c r="M272" s="53">
        <f>IF(M271=0,,M270/M271*1000)</f>
        <v>0</v>
      </c>
      <c r="N272" s="53">
        <f>IF(N271=0,,N270/N271*1000)</f>
        <v>14.16</v>
      </c>
      <c r="O272" s="53">
        <f>IF(O271=0,,O270/O271*1000)</f>
        <v>14.16</v>
      </c>
      <c r="P272" s="53"/>
      <c r="Q272" s="53">
        <f>'[3]ЦФО ОГЭ'!I41</f>
        <v>14.16</v>
      </c>
      <c r="R272" s="53">
        <f>IF(R271=0,,R270/R271*1000)</f>
        <v>14.16</v>
      </c>
      <c r="S272" s="53"/>
      <c r="T272" s="53">
        <f>'[3]ЦФО ОГЭ'!J41</f>
        <v>14.16</v>
      </c>
      <c r="U272" s="53">
        <f>IF(U271=0,,U270/U271*1000)</f>
        <v>14.16</v>
      </c>
      <c r="V272" s="53"/>
      <c r="W272" s="53">
        <f>'[3]ЦФО ОГЭ'!K41</f>
        <v>14.16</v>
      </c>
      <c r="X272" s="53">
        <f t="shared" ref="X272:AD272" si="714">IF(X271=0,,X270/X271*1000)</f>
        <v>14.159999999999998</v>
      </c>
      <c r="Y272" s="53">
        <f t="shared" si="714"/>
        <v>0</v>
      </c>
      <c r="Z272" s="53">
        <f t="shared" si="714"/>
        <v>14.159999999999998</v>
      </c>
      <c r="AA272" s="53">
        <f t="shared" si="714"/>
        <v>14.159999999999998</v>
      </c>
      <c r="AB272" s="53">
        <f t="shared" si="714"/>
        <v>0</v>
      </c>
      <c r="AC272" s="53">
        <f t="shared" si="714"/>
        <v>14.16</v>
      </c>
      <c r="AD272" s="53">
        <f t="shared" si="714"/>
        <v>14.16</v>
      </c>
      <c r="AE272" s="53"/>
      <c r="AF272" s="53">
        <f>'[3]ЦФО ОГЭ'!N41</f>
        <v>15.58</v>
      </c>
      <c r="AG272" s="53">
        <f>IF(AG271=0,,AG270/AG271*1000)</f>
        <v>15.58</v>
      </c>
      <c r="AH272" s="53"/>
      <c r="AI272" s="53">
        <f>'[3]ЦФО ОГЭ'!O41</f>
        <v>15.58</v>
      </c>
      <c r="AJ272" s="53">
        <f>IF(AJ271=0,,AJ270/AJ271*1000)</f>
        <v>15.579999999999998</v>
      </c>
      <c r="AK272" s="53"/>
      <c r="AL272" s="53">
        <f>'[3]ЦФО ОГЭ'!P41</f>
        <v>15.58</v>
      </c>
      <c r="AM272" s="53">
        <f>IF(AM271=0,,AM270/AM271*1000)</f>
        <v>15.580000000000002</v>
      </c>
      <c r="AN272" s="53">
        <f t="shared" ref="AN272:AS272" si="715">IF(AN271=0,,AN270/AN271*1000)</f>
        <v>0</v>
      </c>
      <c r="AO272" s="53">
        <f t="shared" si="715"/>
        <v>15.580000000000002</v>
      </c>
      <c r="AP272" s="53">
        <f t="shared" si="715"/>
        <v>15.580000000000002</v>
      </c>
      <c r="AQ272" s="53">
        <f t="shared" si="715"/>
        <v>0</v>
      </c>
      <c r="AR272" s="53">
        <f t="shared" si="715"/>
        <v>14.651844695638427</v>
      </c>
      <c r="AS272" s="53">
        <f t="shared" si="715"/>
        <v>14.651844695638427</v>
      </c>
      <c r="AT272" s="53"/>
      <c r="AU272" s="53">
        <f>'[3]ЦФО ОГЭ'!S41</f>
        <v>15.58</v>
      </c>
      <c r="AV272" s="53">
        <f>IF(AV271=0,,AV270/AV271*1000)</f>
        <v>15.579999999999998</v>
      </c>
      <c r="AW272" s="53"/>
      <c r="AX272" s="53">
        <f>'[3]ЦФО ОГЭ'!T41</f>
        <v>15.58</v>
      </c>
      <c r="AY272" s="53">
        <f>IF(AY271=0,,AY270/AY271*1000)</f>
        <v>15.58</v>
      </c>
      <c r="AZ272" s="53"/>
      <c r="BA272" s="53">
        <f>'[3]ЦФО ОГЭ'!U41</f>
        <v>15.58</v>
      </c>
      <c r="BB272" s="53">
        <f>IF(BB271=0,,BB270/BB271*1000)</f>
        <v>15.58</v>
      </c>
      <c r="BC272" s="53">
        <f>IF(BC271=0,,BC270/BC271*1000)</f>
        <v>0</v>
      </c>
      <c r="BD272" s="53">
        <f t="shared" ref="BD272:BK272" si="716">IF(BD271=0,,BD270/BD271*1000)</f>
        <v>15.579999999999998</v>
      </c>
      <c r="BE272" s="53">
        <f t="shared" si="716"/>
        <v>15.579999999999998</v>
      </c>
      <c r="BF272" s="53">
        <f t="shared" si="716"/>
        <v>0</v>
      </c>
      <c r="BG272" s="53">
        <f t="shared" si="716"/>
        <v>15.58</v>
      </c>
      <c r="BH272" s="53">
        <f t="shared" si="716"/>
        <v>15.58</v>
      </c>
      <c r="BI272" s="53">
        <f t="shared" si="716"/>
        <v>0</v>
      </c>
      <c r="BJ272" s="53">
        <f t="shared" si="716"/>
        <v>14.893427276983122</v>
      </c>
      <c r="BK272" s="53">
        <f t="shared" si="716"/>
        <v>14.893427276983122</v>
      </c>
      <c r="BL272" s="53"/>
      <c r="BM272" s="53">
        <f>AI272</f>
        <v>15.58</v>
      </c>
      <c r="BN272" s="53">
        <f>IF(BN271=0,,BN270/BN271*1000)</f>
        <v>15.579999999999998</v>
      </c>
      <c r="BO272" s="53">
        <f t="shared" ref="BO272:BO294" si="717">BN272-F272</f>
        <v>1.42</v>
      </c>
      <c r="BP272" s="53">
        <f t="shared" si="707"/>
        <v>10.028248587570623</v>
      </c>
      <c r="BQ272" s="71"/>
    </row>
    <row r="273" spans="1:70" s="103" customFormat="1" ht="12.75" hidden="1" customHeight="1" outlineLevel="2" x14ac:dyDescent="0.2">
      <c r="A273" s="74"/>
      <c r="B273" s="101" t="s">
        <v>203</v>
      </c>
      <c r="C273" s="102" t="s">
        <v>44</v>
      </c>
      <c r="D273" s="41">
        <f>D274</f>
        <v>0</v>
      </c>
      <c r="E273" s="41">
        <f>E274</f>
        <v>0</v>
      </c>
      <c r="F273" s="41">
        <f t="shared" ref="F273:F314" si="718">D273+E273</f>
        <v>0</v>
      </c>
      <c r="G273" s="41">
        <f>G274</f>
        <v>0</v>
      </c>
      <c r="H273" s="41">
        <f>H274</f>
        <v>300</v>
      </c>
      <c r="I273" s="41">
        <f t="shared" ref="I273:I314" si="719">G273+H273</f>
        <v>300</v>
      </c>
      <c r="J273" s="41">
        <f>J274</f>
        <v>0</v>
      </c>
      <c r="K273" s="41">
        <f>K274</f>
        <v>0</v>
      </c>
      <c r="L273" s="41">
        <f t="shared" ref="L273:L314" si="720">J273+K273</f>
        <v>0</v>
      </c>
      <c r="M273" s="41">
        <f t="shared" ref="M273:O294" si="721">D273+G273+J273</f>
        <v>0</v>
      </c>
      <c r="N273" s="41">
        <f t="shared" si="721"/>
        <v>300</v>
      </c>
      <c r="O273" s="41">
        <f t="shared" si="721"/>
        <v>300</v>
      </c>
      <c r="P273" s="41">
        <f>P274</f>
        <v>0</v>
      </c>
      <c r="Q273" s="41">
        <f>Q274</f>
        <v>100</v>
      </c>
      <c r="R273" s="41">
        <f t="shared" ref="R273:R314" si="722">P273+Q273</f>
        <v>100</v>
      </c>
      <c r="S273" s="41">
        <f>S274</f>
        <v>0</v>
      </c>
      <c r="T273" s="41">
        <f>T274</f>
        <v>200</v>
      </c>
      <c r="U273" s="41">
        <f>S273+T273</f>
        <v>200</v>
      </c>
      <c r="V273" s="41">
        <f>V274</f>
        <v>0</v>
      </c>
      <c r="W273" s="41">
        <f>W274</f>
        <v>200</v>
      </c>
      <c r="X273" s="41">
        <f t="shared" ref="X273:X314" si="723">V273+W273</f>
        <v>200</v>
      </c>
      <c r="Y273" s="41">
        <f t="shared" ref="Y273:AA287" si="724">P273+S273+V273</f>
        <v>0</v>
      </c>
      <c r="Z273" s="41">
        <f t="shared" si="724"/>
        <v>500</v>
      </c>
      <c r="AA273" s="41">
        <f t="shared" si="724"/>
        <v>500</v>
      </c>
      <c r="AB273" s="41">
        <f t="shared" ref="AB273:AD294" si="725">M273+Y273</f>
        <v>0</v>
      </c>
      <c r="AC273" s="41">
        <f t="shared" si="725"/>
        <v>800</v>
      </c>
      <c r="AD273" s="41">
        <f t="shared" si="725"/>
        <v>800</v>
      </c>
      <c r="AE273" s="41">
        <f>AE274</f>
        <v>0</v>
      </c>
      <c r="AF273" s="41">
        <f>AF274</f>
        <v>0</v>
      </c>
      <c r="AG273" s="41">
        <f t="shared" ref="AG273:AG314" si="726">AE273+AF273</f>
        <v>0</v>
      </c>
      <c r="AH273" s="41">
        <f>AH274</f>
        <v>0</v>
      </c>
      <c r="AI273" s="41">
        <f>AI274</f>
        <v>1600</v>
      </c>
      <c r="AJ273" s="41">
        <v>0</v>
      </c>
      <c r="AK273" s="41">
        <f>AK274</f>
        <v>0</v>
      </c>
      <c r="AL273" s="41">
        <f>AL274</f>
        <v>0</v>
      </c>
      <c r="AM273" s="41">
        <f>AK273+AL273</f>
        <v>0</v>
      </c>
      <c r="AN273" s="41">
        <f t="shared" ref="AN273:AP287" si="727">AE273+AH273+AK273</f>
        <v>0</v>
      </c>
      <c r="AO273" s="41">
        <f t="shared" si="727"/>
        <v>1600</v>
      </c>
      <c r="AP273" s="41">
        <f t="shared" si="727"/>
        <v>0</v>
      </c>
      <c r="AQ273" s="41">
        <f t="shared" ref="AQ273:AS287" si="728">AB273+AN273</f>
        <v>0</v>
      </c>
      <c r="AR273" s="41">
        <f t="shared" si="728"/>
        <v>2400</v>
      </c>
      <c r="AS273" s="41">
        <f t="shared" si="728"/>
        <v>800</v>
      </c>
      <c r="AT273" s="41">
        <f>AT274</f>
        <v>0</v>
      </c>
      <c r="AU273" s="41">
        <f>AU274</f>
        <v>0</v>
      </c>
      <c r="AV273" s="41">
        <f t="shared" ref="AV273:AV314" si="729">AT273+AU273</f>
        <v>0</v>
      </c>
      <c r="AW273" s="41">
        <f>AW274</f>
        <v>0</v>
      </c>
      <c r="AX273" s="41">
        <f>AX274</f>
        <v>0</v>
      </c>
      <c r="AY273" s="41">
        <f t="shared" ref="AY273:AY314" si="730">AW273+AX273</f>
        <v>0</v>
      </c>
      <c r="AZ273" s="41">
        <f>AZ274</f>
        <v>0</v>
      </c>
      <c r="BA273" s="41">
        <f>BA274</f>
        <v>0</v>
      </c>
      <c r="BB273" s="41">
        <f t="shared" ref="BB273:BB314" si="731">AZ273+BA273</f>
        <v>0</v>
      </c>
      <c r="BC273" s="41">
        <f t="shared" ref="BC273:BE294" si="732">AT273+AW273+AZ273</f>
        <v>0</v>
      </c>
      <c r="BD273" s="41">
        <f t="shared" si="732"/>
        <v>0</v>
      </c>
      <c r="BE273" s="41">
        <f t="shared" si="732"/>
        <v>0</v>
      </c>
      <c r="BF273" s="41">
        <f t="shared" ref="BF273:BH294" si="733">AN273+BC273</f>
        <v>0</v>
      </c>
      <c r="BG273" s="41">
        <f t="shared" si="733"/>
        <v>1600</v>
      </c>
      <c r="BH273" s="41">
        <f t="shared" si="733"/>
        <v>0</v>
      </c>
      <c r="BI273" s="41">
        <f t="shared" ref="BI273:BK294" si="734">AQ273+BC273</f>
        <v>0</v>
      </c>
      <c r="BJ273" s="41">
        <f t="shared" si="734"/>
        <v>2400</v>
      </c>
      <c r="BK273" s="41">
        <f t="shared" si="734"/>
        <v>800</v>
      </c>
      <c r="BL273" s="41">
        <f>BL274</f>
        <v>0</v>
      </c>
      <c r="BM273" s="41">
        <f>BM274</f>
        <v>0</v>
      </c>
      <c r="BN273" s="41">
        <f>BL273+BM273</f>
        <v>0</v>
      </c>
      <c r="BO273" s="41">
        <f>BN273-AJ273</f>
        <v>0</v>
      </c>
      <c r="BP273" s="41">
        <f t="shared" si="707"/>
        <v>0</v>
      </c>
    </row>
    <row r="274" spans="1:70" s="69" customFormat="1" ht="12.75" hidden="1" outlineLevel="3" x14ac:dyDescent="0.2">
      <c r="A274" s="44" t="s">
        <v>204</v>
      </c>
      <c r="B274" s="45" t="s">
        <v>205</v>
      </c>
      <c r="C274" s="67" t="s">
        <v>44</v>
      </c>
      <c r="D274" s="57">
        <f>SUM(D275:D276,D280:D281)</f>
        <v>0</v>
      </c>
      <c r="E274" s="57">
        <f>SUM(E275:E276,E280:E281)</f>
        <v>0</v>
      </c>
      <c r="F274" s="57">
        <f t="shared" si="718"/>
        <v>0</v>
      </c>
      <c r="G274" s="57">
        <f>SUM(G275:G276,G280:G281)</f>
        <v>0</v>
      </c>
      <c r="H274" s="57">
        <f>SUM(H275:H276,H280:H281)</f>
        <v>300</v>
      </c>
      <c r="I274" s="57">
        <f t="shared" si="719"/>
        <v>300</v>
      </c>
      <c r="J274" s="57">
        <f>SUM(J275:J276,J280:J281)</f>
        <v>0</v>
      </c>
      <c r="K274" s="57">
        <f>SUM(K275:K276,K280:K281)</f>
        <v>0</v>
      </c>
      <c r="L274" s="57">
        <f t="shared" si="720"/>
        <v>0</v>
      </c>
      <c r="M274" s="57">
        <f t="shared" si="721"/>
        <v>0</v>
      </c>
      <c r="N274" s="57">
        <f t="shared" si="721"/>
        <v>300</v>
      </c>
      <c r="O274" s="57">
        <f t="shared" si="721"/>
        <v>300</v>
      </c>
      <c r="P274" s="57">
        <f>SUM(P275:P276,P280:P281)</f>
        <v>0</v>
      </c>
      <c r="Q274" s="57">
        <f>SUM(Q275:Q276,Q280:Q281)</f>
        <v>100</v>
      </c>
      <c r="R274" s="57">
        <f t="shared" si="722"/>
        <v>100</v>
      </c>
      <c r="S274" s="57">
        <f>SUM(S275:S276,S280:S281)</f>
        <v>0</v>
      </c>
      <c r="T274" s="57">
        <f>SUM(T275:T276,T280:T281)</f>
        <v>200</v>
      </c>
      <c r="U274" s="57">
        <f t="shared" ref="U274:U314" si="735">S274+T274</f>
        <v>200</v>
      </c>
      <c r="V274" s="57">
        <f>SUM(V275:V276,V280:V281)</f>
        <v>0</v>
      </c>
      <c r="W274" s="57">
        <f>SUM(W275:W276,W280:W281)</f>
        <v>200</v>
      </c>
      <c r="X274" s="57">
        <f t="shared" si="723"/>
        <v>200</v>
      </c>
      <c r="Y274" s="57">
        <f t="shared" si="724"/>
        <v>0</v>
      </c>
      <c r="Z274" s="57">
        <f t="shared" si="724"/>
        <v>500</v>
      </c>
      <c r="AA274" s="57">
        <f t="shared" si="724"/>
        <v>500</v>
      </c>
      <c r="AB274" s="57">
        <f t="shared" si="725"/>
        <v>0</v>
      </c>
      <c r="AC274" s="57">
        <f t="shared" si="725"/>
        <v>800</v>
      </c>
      <c r="AD274" s="57">
        <f t="shared" si="725"/>
        <v>800</v>
      </c>
      <c r="AE274" s="57">
        <f>SUM(AE275:AE276,AE280:AE281)</f>
        <v>0</v>
      </c>
      <c r="AF274" s="57">
        <f>SUM(AF275:AF276,AF280:AF281)</f>
        <v>0</v>
      </c>
      <c r="AG274" s="57">
        <f t="shared" si="726"/>
        <v>0</v>
      </c>
      <c r="AH274" s="57">
        <f>SUM(AH275:AH276,AH280:AH281)</f>
        <v>0</v>
      </c>
      <c r="AI274" s="162">
        <f>SUM(AI275:AI276,AI280:AI281)</f>
        <v>1600</v>
      </c>
      <c r="AJ274" s="162"/>
      <c r="AK274" s="162">
        <f>SUM(AK275:AK276,AK280:AK281)</f>
        <v>0</v>
      </c>
      <c r="AL274" s="162">
        <f>SUM(AL275:AL276,AL280:AL281)</f>
        <v>0</v>
      </c>
      <c r="AM274" s="162">
        <f t="shared" ref="AM274:AM314" si="736">AK274+AL274</f>
        <v>0</v>
      </c>
      <c r="AN274" s="162">
        <f t="shared" si="727"/>
        <v>0</v>
      </c>
      <c r="AO274" s="162">
        <f t="shared" si="727"/>
        <v>1600</v>
      </c>
      <c r="AP274" s="162">
        <f t="shared" si="727"/>
        <v>0</v>
      </c>
      <c r="AQ274" s="162">
        <f t="shared" si="728"/>
        <v>0</v>
      </c>
      <c r="AR274" s="162">
        <f t="shared" si="728"/>
        <v>2400</v>
      </c>
      <c r="AS274" s="162">
        <f t="shared" si="728"/>
        <v>800</v>
      </c>
      <c r="AT274" s="162">
        <f>SUM(AT275:AT276,AT280:AT281)</f>
        <v>0</v>
      </c>
      <c r="AU274" s="162">
        <f>SUM(AU275:AU276,AU280:AU281)</f>
        <v>0</v>
      </c>
      <c r="AV274" s="162">
        <f t="shared" si="729"/>
        <v>0</v>
      </c>
      <c r="AW274" s="162">
        <f>SUM(AW275:AW276,AW280:AW281)</f>
        <v>0</v>
      </c>
      <c r="AX274" s="162">
        <f>SUM(AX275:AX276,AX280:AX281)</f>
        <v>0</v>
      </c>
      <c r="AY274" s="162">
        <f t="shared" si="730"/>
        <v>0</v>
      </c>
      <c r="AZ274" s="162">
        <f>SUM(AZ275:AZ276,AZ280:AZ281)</f>
        <v>0</v>
      </c>
      <c r="BA274" s="162">
        <f>SUM(BA275:BA276,BA280:BA281)</f>
        <v>0</v>
      </c>
      <c r="BB274" s="162">
        <f t="shared" si="731"/>
        <v>0</v>
      </c>
      <c r="BC274" s="162">
        <f t="shared" si="732"/>
        <v>0</v>
      </c>
      <c r="BD274" s="162">
        <f t="shared" si="732"/>
        <v>0</v>
      </c>
      <c r="BE274" s="162">
        <f t="shared" si="732"/>
        <v>0</v>
      </c>
      <c r="BF274" s="162">
        <f t="shared" si="733"/>
        <v>0</v>
      </c>
      <c r="BG274" s="162">
        <f t="shared" si="733"/>
        <v>1600</v>
      </c>
      <c r="BH274" s="162">
        <f t="shared" si="733"/>
        <v>0</v>
      </c>
      <c r="BI274" s="162">
        <f t="shared" si="734"/>
        <v>0</v>
      </c>
      <c r="BJ274" s="162">
        <f t="shared" si="734"/>
        <v>2400</v>
      </c>
      <c r="BK274" s="162">
        <f t="shared" si="734"/>
        <v>800</v>
      </c>
      <c r="BL274" s="162">
        <f>SUM(BL275:BL276,BL280:BL281)</f>
        <v>0</v>
      </c>
      <c r="BM274" s="162">
        <f>SUM(BM275:BM276,BM280:BM281)</f>
        <v>0</v>
      </c>
      <c r="BN274" s="162">
        <f t="shared" ref="BN274:BN279" si="737">BL274+BM274</f>
        <v>0</v>
      </c>
      <c r="BO274" s="57">
        <f>BN274-AJ274</f>
        <v>0</v>
      </c>
      <c r="BP274" s="57">
        <f t="shared" si="707"/>
        <v>0</v>
      </c>
      <c r="BQ274" s="68"/>
    </row>
    <row r="275" spans="1:70" s="103" customFormat="1" ht="24" hidden="1" outlineLevel="4" x14ac:dyDescent="0.2">
      <c r="A275" s="108" t="s">
        <v>206</v>
      </c>
      <c r="B275" s="109" t="s">
        <v>207</v>
      </c>
      <c r="C275" s="110" t="s">
        <v>44</v>
      </c>
      <c r="D275" s="27"/>
      <c r="E275" s="27">
        <f>[3]Подряд!C13</f>
        <v>0</v>
      </c>
      <c r="F275" s="27">
        <f t="shared" si="718"/>
        <v>0</v>
      </c>
      <c r="G275" s="27"/>
      <c r="H275" s="27">
        <f>[3]Подряд!D13</f>
        <v>0</v>
      </c>
      <c r="I275" s="27">
        <f t="shared" si="719"/>
        <v>0</v>
      </c>
      <c r="J275" s="27"/>
      <c r="K275" s="27">
        <f>[3]Подряд!E13</f>
        <v>0</v>
      </c>
      <c r="L275" s="27">
        <f t="shared" si="720"/>
        <v>0</v>
      </c>
      <c r="M275" s="27">
        <f t="shared" si="721"/>
        <v>0</v>
      </c>
      <c r="N275" s="27">
        <f t="shared" si="721"/>
        <v>0</v>
      </c>
      <c r="O275" s="27">
        <f t="shared" si="721"/>
        <v>0</v>
      </c>
      <c r="P275" s="27"/>
      <c r="Q275" s="27">
        <f>[3]Подряд!G13</f>
        <v>0</v>
      </c>
      <c r="R275" s="27">
        <f t="shared" si="722"/>
        <v>0</v>
      </c>
      <c r="S275" s="27"/>
      <c r="T275" s="27">
        <f>[3]Подряд!H13</f>
        <v>0</v>
      </c>
      <c r="U275" s="27">
        <f t="shared" si="735"/>
        <v>0</v>
      </c>
      <c r="V275" s="27"/>
      <c r="W275" s="27">
        <f>[3]Подряд!I13</f>
        <v>0</v>
      </c>
      <c r="X275" s="27">
        <f t="shared" si="723"/>
        <v>0</v>
      </c>
      <c r="Y275" s="27">
        <f t="shared" si="724"/>
        <v>0</v>
      </c>
      <c r="Z275" s="27">
        <f t="shared" si="724"/>
        <v>0</v>
      </c>
      <c r="AA275" s="27">
        <f t="shared" si="724"/>
        <v>0</v>
      </c>
      <c r="AB275" s="27">
        <f t="shared" si="725"/>
        <v>0</v>
      </c>
      <c r="AC275" s="27">
        <f t="shared" si="725"/>
        <v>0</v>
      </c>
      <c r="AD275" s="27">
        <f t="shared" si="725"/>
        <v>0</v>
      </c>
      <c r="AE275" s="27"/>
      <c r="AF275" s="27">
        <f>[3]Подряд!L13</f>
        <v>0</v>
      </c>
      <c r="AG275" s="27">
        <f t="shared" si="726"/>
        <v>0</v>
      </c>
      <c r="AH275" s="27"/>
      <c r="AI275" s="163">
        <f>[3]Подряд!M13</f>
        <v>1500</v>
      </c>
      <c r="AJ275" s="163">
        <f t="shared" ref="AJ275:AJ314" si="738">AH275+AI275</f>
        <v>1500</v>
      </c>
      <c r="AK275" s="163"/>
      <c r="AL275" s="163">
        <f>[3]Подряд!N13</f>
        <v>0</v>
      </c>
      <c r="AM275" s="163">
        <f t="shared" si="736"/>
        <v>0</v>
      </c>
      <c r="AN275" s="163">
        <f t="shared" si="727"/>
        <v>0</v>
      </c>
      <c r="AO275" s="163">
        <f t="shared" si="727"/>
        <v>1500</v>
      </c>
      <c r="AP275" s="163">
        <f t="shared" si="727"/>
        <v>1500</v>
      </c>
      <c r="AQ275" s="163">
        <f t="shared" si="728"/>
        <v>0</v>
      </c>
      <c r="AR275" s="163">
        <f t="shared" si="728"/>
        <v>1500</v>
      </c>
      <c r="AS275" s="163">
        <f t="shared" si="728"/>
        <v>1500</v>
      </c>
      <c r="AT275" s="163"/>
      <c r="AU275" s="163">
        <f>[3]Подряд!Q13</f>
        <v>0</v>
      </c>
      <c r="AV275" s="163">
        <f t="shared" si="729"/>
        <v>0</v>
      </c>
      <c r="AW275" s="163"/>
      <c r="AX275" s="163">
        <f>[3]Подряд!R13</f>
        <v>0</v>
      </c>
      <c r="AY275" s="163">
        <f t="shared" si="730"/>
        <v>0</v>
      </c>
      <c r="AZ275" s="163"/>
      <c r="BA275" s="163">
        <f>[3]Подряд!S13</f>
        <v>0</v>
      </c>
      <c r="BB275" s="163">
        <f t="shared" si="731"/>
        <v>0</v>
      </c>
      <c r="BC275" s="163">
        <f t="shared" si="732"/>
        <v>0</v>
      </c>
      <c r="BD275" s="163">
        <f t="shared" si="732"/>
        <v>0</v>
      </c>
      <c r="BE275" s="163">
        <f t="shared" si="732"/>
        <v>0</v>
      </c>
      <c r="BF275" s="163">
        <f t="shared" si="733"/>
        <v>0</v>
      </c>
      <c r="BG275" s="163">
        <f t="shared" si="733"/>
        <v>1500</v>
      </c>
      <c r="BH275" s="163">
        <f t="shared" si="733"/>
        <v>1500</v>
      </c>
      <c r="BI275" s="163">
        <f t="shared" si="734"/>
        <v>0</v>
      </c>
      <c r="BJ275" s="163">
        <f t="shared" si="734"/>
        <v>1500</v>
      </c>
      <c r="BK275" s="163">
        <f t="shared" si="734"/>
        <v>1500</v>
      </c>
      <c r="BL275" s="163"/>
      <c r="BM275" s="163"/>
      <c r="BN275" s="163">
        <f t="shared" si="737"/>
        <v>0</v>
      </c>
      <c r="BO275" s="57">
        <f t="shared" ref="BO275:BO281" si="739">BN275-AJ275</f>
        <v>-1500</v>
      </c>
      <c r="BP275" s="27">
        <f t="shared" si="707"/>
        <v>0</v>
      </c>
    </row>
    <row r="276" spans="1:70" s="103" customFormat="1" ht="24" hidden="1" outlineLevel="4" x14ac:dyDescent="0.2">
      <c r="A276" s="111" t="s">
        <v>208</v>
      </c>
      <c r="B276" s="109" t="s">
        <v>209</v>
      </c>
      <c r="C276" s="110" t="s">
        <v>44</v>
      </c>
      <c r="D276" s="27">
        <f>SUM(D277:D279)</f>
        <v>0</v>
      </c>
      <c r="E276" s="27">
        <f>SUM(E277:E279)</f>
        <v>0</v>
      </c>
      <c r="F276" s="27">
        <f t="shared" si="718"/>
        <v>0</v>
      </c>
      <c r="G276" s="27">
        <f>SUM(G277:G279)</f>
        <v>0</v>
      </c>
      <c r="H276" s="27">
        <f>SUM(H277:H279)</f>
        <v>300</v>
      </c>
      <c r="I276" s="27">
        <f t="shared" si="719"/>
        <v>300</v>
      </c>
      <c r="J276" s="27">
        <f>SUM(J277:J279)</f>
        <v>0</v>
      </c>
      <c r="K276" s="27">
        <f>SUM(K277:K279)</f>
        <v>0</v>
      </c>
      <c r="L276" s="27">
        <f t="shared" si="720"/>
        <v>0</v>
      </c>
      <c r="M276" s="27">
        <f t="shared" si="721"/>
        <v>0</v>
      </c>
      <c r="N276" s="27">
        <f t="shared" si="721"/>
        <v>300</v>
      </c>
      <c r="O276" s="27">
        <f t="shared" si="721"/>
        <v>300</v>
      </c>
      <c r="P276" s="27">
        <f>SUM(P277:P279)</f>
        <v>0</v>
      </c>
      <c r="Q276" s="27">
        <f>SUM(Q277:Q279)</f>
        <v>100</v>
      </c>
      <c r="R276" s="27">
        <f t="shared" si="722"/>
        <v>100</v>
      </c>
      <c r="S276" s="27">
        <f>SUM(S277:S279)</f>
        <v>0</v>
      </c>
      <c r="T276" s="27">
        <f>SUM(T277:T279)</f>
        <v>200</v>
      </c>
      <c r="U276" s="27">
        <f t="shared" si="735"/>
        <v>200</v>
      </c>
      <c r="V276" s="27">
        <f>SUM(V277:V279)</f>
        <v>0</v>
      </c>
      <c r="W276" s="27">
        <f>SUM(W277:W279)</f>
        <v>200</v>
      </c>
      <c r="X276" s="27">
        <f t="shared" si="723"/>
        <v>200</v>
      </c>
      <c r="Y276" s="27">
        <f t="shared" si="724"/>
        <v>0</v>
      </c>
      <c r="Z276" s="27">
        <f t="shared" si="724"/>
        <v>500</v>
      </c>
      <c r="AA276" s="27">
        <f t="shared" si="724"/>
        <v>500</v>
      </c>
      <c r="AB276" s="27">
        <f t="shared" si="725"/>
        <v>0</v>
      </c>
      <c r="AC276" s="27">
        <f t="shared" si="725"/>
        <v>800</v>
      </c>
      <c r="AD276" s="27">
        <f t="shared" si="725"/>
        <v>800</v>
      </c>
      <c r="AE276" s="27">
        <f>SUM(AE277:AE279)</f>
        <v>0</v>
      </c>
      <c r="AF276" s="27">
        <f>SUM(AF277:AF279)</f>
        <v>0</v>
      </c>
      <c r="AG276" s="27">
        <f t="shared" si="726"/>
        <v>0</v>
      </c>
      <c r="AH276" s="27">
        <f>SUM(AH277:AH279)</f>
        <v>0</v>
      </c>
      <c r="AI276" s="163">
        <f>SUM(AI277:AI279)</f>
        <v>100</v>
      </c>
      <c r="AJ276" s="163">
        <f t="shared" si="738"/>
        <v>100</v>
      </c>
      <c r="AK276" s="163">
        <f>SUM(AK277:AK279)</f>
        <v>0</v>
      </c>
      <c r="AL276" s="163">
        <f>SUM(AL277:AL279)</f>
        <v>0</v>
      </c>
      <c r="AM276" s="163">
        <f t="shared" si="736"/>
        <v>0</v>
      </c>
      <c r="AN276" s="163">
        <f t="shared" si="727"/>
        <v>0</v>
      </c>
      <c r="AO276" s="163">
        <f t="shared" si="727"/>
        <v>100</v>
      </c>
      <c r="AP276" s="163">
        <f t="shared" si="727"/>
        <v>100</v>
      </c>
      <c r="AQ276" s="163">
        <f t="shared" si="728"/>
        <v>0</v>
      </c>
      <c r="AR276" s="163">
        <f t="shared" si="728"/>
        <v>900</v>
      </c>
      <c r="AS276" s="163">
        <f t="shared" si="728"/>
        <v>900</v>
      </c>
      <c r="AT276" s="163">
        <f>SUM(AT277:AT279)</f>
        <v>0</v>
      </c>
      <c r="AU276" s="163">
        <f>SUM(AU277:AU279)</f>
        <v>0</v>
      </c>
      <c r="AV276" s="163">
        <f t="shared" si="729"/>
        <v>0</v>
      </c>
      <c r="AW276" s="163">
        <f>SUM(AW277:AW279)</f>
        <v>0</v>
      </c>
      <c r="AX276" s="163">
        <f>SUM(AX277:AX279)</f>
        <v>0</v>
      </c>
      <c r="AY276" s="163">
        <f t="shared" si="730"/>
        <v>0</v>
      </c>
      <c r="AZ276" s="163">
        <f>SUM(AZ277:AZ279)</f>
        <v>0</v>
      </c>
      <c r="BA276" s="163">
        <f>SUM(BA277:BA279)</f>
        <v>0</v>
      </c>
      <c r="BB276" s="163">
        <f t="shared" si="731"/>
        <v>0</v>
      </c>
      <c r="BC276" s="163">
        <f t="shared" si="732"/>
        <v>0</v>
      </c>
      <c r="BD276" s="163">
        <f t="shared" si="732"/>
        <v>0</v>
      </c>
      <c r="BE276" s="163">
        <f t="shared" si="732"/>
        <v>0</v>
      </c>
      <c r="BF276" s="163">
        <f t="shared" si="733"/>
        <v>0</v>
      </c>
      <c r="BG276" s="163">
        <f t="shared" si="733"/>
        <v>100</v>
      </c>
      <c r="BH276" s="163">
        <f t="shared" si="733"/>
        <v>100</v>
      </c>
      <c r="BI276" s="163">
        <f t="shared" si="734"/>
        <v>0</v>
      </c>
      <c r="BJ276" s="163">
        <f t="shared" si="734"/>
        <v>900</v>
      </c>
      <c r="BK276" s="163">
        <f t="shared" si="734"/>
        <v>900</v>
      </c>
      <c r="BL276" s="163">
        <f>SUM(BL277:BL279)</f>
        <v>0</v>
      </c>
      <c r="BM276" s="163">
        <f>SUM(BM277:BM279)</f>
        <v>0</v>
      </c>
      <c r="BN276" s="163">
        <f t="shared" si="737"/>
        <v>0</v>
      </c>
      <c r="BO276" s="57">
        <f t="shared" si="739"/>
        <v>-100</v>
      </c>
      <c r="BP276" s="27">
        <f t="shared" si="707"/>
        <v>0</v>
      </c>
      <c r="BQ276" s="71"/>
    </row>
    <row r="277" spans="1:70" s="29" customFormat="1" ht="24" hidden="1" outlineLevel="5" x14ac:dyDescent="0.2">
      <c r="A277" s="50"/>
      <c r="B277" s="112" t="s">
        <v>210</v>
      </c>
      <c r="C277" s="113" t="s">
        <v>44</v>
      </c>
      <c r="D277" s="27"/>
      <c r="E277" s="27">
        <f>'[3]ЦФО ОГМ'!F32</f>
        <v>0</v>
      </c>
      <c r="F277" s="27">
        <f t="shared" si="718"/>
        <v>0</v>
      </c>
      <c r="G277" s="27"/>
      <c r="H277" s="27">
        <f>'[3]ЦФО ОГМ'!G32</f>
        <v>300</v>
      </c>
      <c r="I277" s="27">
        <f t="shared" si="719"/>
        <v>300</v>
      </c>
      <c r="J277" s="27"/>
      <c r="K277" s="27">
        <f>'[3]ЦФО ОГМ'!H32</f>
        <v>0</v>
      </c>
      <c r="L277" s="27">
        <f t="shared" si="720"/>
        <v>0</v>
      </c>
      <c r="M277" s="27">
        <f t="shared" si="721"/>
        <v>0</v>
      </c>
      <c r="N277" s="27">
        <f t="shared" si="721"/>
        <v>300</v>
      </c>
      <c r="O277" s="27">
        <f t="shared" si="721"/>
        <v>300</v>
      </c>
      <c r="P277" s="27"/>
      <c r="Q277" s="27">
        <f>'[3]ЦФО ОГМ'!J32</f>
        <v>100</v>
      </c>
      <c r="R277" s="27">
        <f t="shared" si="722"/>
        <v>100</v>
      </c>
      <c r="S277" s="27"/>
      <c r="T277" s="27">
        <f>'[3]ЦФО ОГМ'!K32</f>
        <v>200</v>
      </c>
      <c r="U277" s="27">
        <f t="shared" si="735"/>
        <v>200</v>
      </c>
      <c r="V277" s="27"/>
      <c r="W277" s="27">
        <f>'[3]ЦФО ОГМ'!L32</f>
        <v>200</v>
      </c>
      <c r="X277" s="27">
        <f t="shared" si="723"/>
        <v>200</v>
      </c>
      <c r="Y277" s="27">
        <f t="shared" si="724"/>
        <v>0</v>
      </c>
      <c r="Z277" s="27">
        <f t="shared" si="724"/>
        <v>500</v>
      </c>
      <c r="AA277" s="27">
        <f t="shared" si="724"/>
        <v>500</v>
      </c>
      <c r="AB277" s="27">
        <f t="shared" si="725"/>
        <v>0</v>
      </c>
      <c r="AC277" s="27">
        <f t="shared" si="725"/>
        <v>800</v>
      </c>
      <c r="AD277" s="27">
        <f t="shared" si="725"/>
        <v>800</v>
      </c>
      <c r="AE277" s="27"/>
      <c r="AF277" s="27">
        <f>'[3]ЦФО ОГМ'!O32</f>
        <v>0</v>
      </c>
      <c r="AG277" s="27">
        <f t="shared" si="726"/>
        <v>0</v>
      </c>
      <c r="AH277" s="27"/>
      <c r="AI277" s="163">
        <f>'[3]ЦФО ОГМ'!P32</f>
        <v>100</v>
      </c>
      <c r="AJ277" s="163">
        <f t="shared" si="738"/>
        <v>100</v>
      </c>
      <c r="AK277" s="163"/>
      <c r="AL277" s="163">
        <f>'[3]ЦФО ОГМ'!Q32</f>
        <v>0</v>
      </c>
      <c r="AM277" s="163">
        <f t="shared" si="736"/>
        <v>0</v>
      </c>
      <c r="AN277" s="163">
        <f t="shared" si="727"/>
        <v>0</v>
      </c>
      <c r="AO277" s="163">
        <f t="shared" si="727"/>
        <v>100</v>
      </c>
      <c r="AP277" s="163">
        <f t="shared" si="727"/>
        <v>100</v>
      </c>
      <c r="AQ277" s="163">
        <f t="shared" si="728"/>
        <v>0</v>
      </c>
      <c r="AR277" s="163">
        <f t="shared" si="728"/>
        <v>900</v>
      </c>
      <c r="AS277" s="163">
        <f t="shared" si="728"/>
        <v>900</v>
      </c>
      <c r="AT277" s="163"/>
      <c r="AU277" s="163">
        <f>'[3]ЦФО ОГМ'!T32</f>
        <v>0</v>
      </c>
      <c r="AV277" s="163">
        <f t="shared" si="729"/>
        <v>0</v>
      </c>
      <c r="AW277" s="163"/>
      <c r="AX277" s="163">
        <f>'[3]ЦФО ОГМ'!U32</f>
        <v>0</v>
      </c>
      <c r="AY277" s="163">
        <f t="shared" si="730"/>
        <v>0</v>
      </c>
      <c r="AZ277" s="163"/>
      <c r="BA277" s="163">
        <f>'[3]ЦФО ОГМ'!V32</f>
        <v>0</v>
      </c>
      <c r="BB277" s="163">
        <f t="shared" si="731"/>
        <v>0</v>
      </c>
      <c r="BC277" s="163">
        <f t="shared" si="732"/>
        <v>0</v>
      </c>
      <c r="BD277" s="163">
        <f t="shared" si="732"/>
        <v>0</v>
      </c>
      <c r="BE277" s="163">
        <f t="shared" si="732"/>
        <v>0</v>
      </c>
      <c r="BF277" s="163">
        <f t="shared" si="733"/>
        <v>0</v>
      </c>
      <c r="BG277" s="163">
        <f t="shared" si="733"/>
        <v>100</v>
      </c>
      <c r="BH277" s="163">
        <f t="shared" si="733"/>
        <v>100</v>
      </c>
      <c r="BI277" s="163">
        <f t="shared" si="734"/>
        <v>0</v>
      </c>
      <c r="BJ277" s="163">
        <f t="shared" si="734"/>
        <v>900</v>
      </c>
      <c r="BK277" s="163">
        <f t="shared" si="734"/>
        <v>900</v>
      </c>
      <c r="BL277" s="163"/>
      <c r="BM277" s="163"/>
      <c r="BN277" s="163">
        <f t="shared" si="737"/>
        <v>0</v>
      </c>
      <c r="BO277" s="57">
        <f t="shared" si="739"/>
        <v>-100</v>
      </c>
      <c r="BP277" s="27">
        <f t="shared" si="707"/>
        <v>0</v>
      </c>
      <c r="BQ277" s="28"/>
    </row>
    <row r="278" spans="1:70" s="29" customFormat="1" ht="24" hidden="1" outlineLevel="5" x14ac:dyDescent="0.2">
      <c r="A278" s="50"/>
      <c r="B278" s="112" t="s">
        <v>211</v>
      </c>
      <c r="C278" s="113" t="s">
        <v>44</v>
      </c>
      <c r="D278" s="27"/>
      <c r="E278" s="27">
        <f>'[3]ЦФО ОГМ'!F80</f>
        <v>0</v>
      </c>
      <c r="F278" s="27">
        <f t="shared" si="718"/>
        <v>0</v>
      </c>
      <c r="G278" s="27"/>
      <c r="H278" s="27">
        <f>'[3]ЦФО ОГМ'!G80</f>
        <v>0</v>
      </c>
      <c r="I278" s="27">
        <f t="shared" si="719"/>
        <v>0</v>
      </c>
      <c r="J278" s="27"/>
      <c r="K278" s="27">
        <f>'[3]ЦФО ОГМ'!H80</f>
        <v>0</v>
      </c>
      <c r="L278" s="27">
        <f t="shared" si="720"/>
        <v>0</v>
      </c>
      <c r="M278" s="27">
        <f t="shared" si="721"/>
        <v>0</v>
      </c>
      <c r="N278" s="27">
        <f t="shared" si="721"/>
        <v>0</v>
      </c>
      <c r="O278" s="27">
        <f t="shared" si="721"/>
        <v>0</v>
      </c>
      <c r="P278" s="27"/>
      <c r="Q278" s="27">
        <f>'[3]ЦФО ОГМ'!J80</f>
        <v>0</v>
      </c>
      <c r="R278" s="27">
        <f t="shared" si="722"/>
        <v>0</v>
      </c>
      <c r="S278" s="27"/>
      <c r="T278" s="27">
        <f>'[3]ЦФО ОГМ'!K80</f>
        <v>0</v>
      </c>
      <c r="U278" s="27">
        <f t="shared" si="735"/>
        <v>0</v>
      </c>
      <c r="V278" s="27"/>
      <c r="W278" s="27">
        <f>'[3]ЦФО ОГМ'!L80</f>
        <v>0</v>
      </c>
      <c r="X278" s="27">
        <f t="shared" si="723"/>
        <v>0</v>
      </c>
      <c r="Y278" s="27">
        <f t="shared" si="724"/>
        <v>0</v>
      </c>
      <c r="Z278" s="27">
        <f t="shared" si="724"/>
        <v>0</v>
      </c>
      <c r="AA278" s="27">
        <f t="shared" si="724"/>
        <v>0</v>
      </c>
      <c r="AB278" s="27">
        <f t="shared" si="725"/>
        <v>0</v>
      </c>
      <c r="AC278" s="27">
        <f t="shared" si="725"/>
        <v>0</v>
      </c>
      <c r="AD278" s="27">
        <f t="shared" si="725"/>
        <v>0</v>
      </c>
      <c r="AE278" s="27"/>
      <c r="AF278" s="27">
        <f>'[3]ЦФО ОГМ'!O80</f>
        <v>0</v>
      </c>
      <c r="AG278" s="27">
        <f t="shared" si="726"/>
        <v>0</v>
      </c>
      <c r="AH278" s="27"/>
      <c r="AI278" s="163">
        <f>'[3]ЦФО ОГМ'!P80</f>
        <v>0</v>
      </c>
      <c r="AJ278" s="163">
        <f t="shared" si="738"/>
        <v>0</v>
      </c>
      <c r="AK278" s="163"/>
      <c r="AL278" s="163">
        <f>'[3]ЦФО ОГМ'!Q80</f>
        <v>0</v>
      </c>
      <c r="AM278" s="163">
        <f t="shared" si="736"/>
        <v>0</v>
      </c>
      <c r="AN278" s="163">
        <f t="shared" si="727"/>
        <v>0</v>
      </c>
      <c r="AO278" s="163">
        <f t="shared" si="727"/>
        <v>0</v>
      </c>
      <c r="AP278" s="163">
        <f t="shared" si="727"/>
        <v>0</v>
      </c>
      <c r="AQ278" s="163">
        <f t="shared" si="728"/>
        <v>0</v>
      </c>
      <c r="AR278" s="163">
        <f t="shared" si="728"/>
        <v>0</v>
      </c>
      <c r="AS278" s="163">
        <f t="shared" si="728"/>
        <v>0</v>
      </c>
      <c r="AT278" s="163"/>
      <c r="AU278" s="163">
        <f>'[3]ЦФО ОГМ'!T80</f>
        <v>0</v>
      </c>
      <c r="AV278" s="163">
        <f t="shared" si="729"/>
        <v>0</v>
      </c>
      <c r="AW278" s="163"/>
      <c r="AX278" s="163">
        <f>'[3]ЦФО ОГМ'!U80</f>
        <v>0</v>
      </c>
      <c r="AY278" s="163">
        <f t="shared" si="730"/>
        <v>0</v>
      </c>
      <c r="AZ278" s="163"/>
      <c r="BA278" s="163">
        <f>'[3]ЦФО ОГМ'!V80</f>
        <v>0</v>
      </c>
      <c r="BB278" s="163">
        <f t="shared" si="731"/>
        <v>0</v>
      </c>
      <c r="BC278" s="163">
        <f t="shared" si="732"/>
        <v>0</v>
      </c>
      <c r="BD278" s="163">
        <f t="shared" si="732"/>
        <v>0</v>
      </c>
      <c r="BE278" s="163">
        <f t="shared" si="732"/>
        <v>0</v>
      </c>
      <c r="BF278" s="163">
        <f t="shared" si="733"/>
        <v>0</v>
      </c>
      <c r="BG278" s="163">
        <f t="shared" si="733"/>
        <v>0</v>
      </c>
      <c r="BH278" s="163">
        <f t="shared" si="733"/>
        <v>0</v>
      </c>
      <c r="BI278" s="163">
        <f t="shared" si="734"/>
        <v>0</v>
      </c>
      <c r="BJ278" s="163">
        <f t="shared" si="734"/>
        <v>0</v>
      </c>
      <c r="BK278" s="163">
        <f t="shared" si="734"/>
        <v>0</v>
      </c>
      <c r="BL278" s="163"/>
      <c r="BM278" s="163"/>
      <c r="BN278" s="163">
        <f t="shared" si="737"/>
        <v>0</v>
      </c>
      <c r="BO278" s="57">
        <f t="shared" si="739"/>
        <v>0</v>
      </c>
      <c r="BP278" s="27">
        <f t="shared" si="707"/>
        <v>0</v>
      </c>
      <c r="BQ278" s="28"/>
    </row>
    <row r="279" spans="1:70" s="29" customFormat="1" ht="12.75" hidden="1" outlineLevel="5" x14ac:dyDescent="0.2">
      <c r="A279" s="50"/>
      <c r="B279" s="112" t="s">
        <v>212</v>
      </c>
      <c r="C279" s="113" t="s">
        <v>44</v>
      </c>
      <c r="D279" s="27"/>
      <c r="E279" s="27"/>
      <c r="F279" s="27">
        <f t="shared" si="718"/>
        <v>0</v>
      </c>
      <c r="G279" s="27"/>
      <c r="H279" s="27"/>
      <c r="I279" s="27">
        <f t="shared" si="719"/>
        <v>0</v>
      </c>
      <c r="J279" s="27"/>
      <c r="K279" s="27"/>
      <c r="L279" s="27">
        <f t="shared" si="720"/>
        <v>0</v>
      </c>
      <c r="M279" s="27">
        <f t="shared" si="721"/>
        <v>0</v>
      </c>
      <c r="N279" s="27">
        <f t="shared" si="721"/>
        <v>0</v>
      </c>
      <c r="O279" s="27">
        <f t="shared" si="721"/>
        <v>0</v>
      </c>
      <c r="P279" s="27"/>
      <c r="Q279" s="27"/>
      <c r="R279" s="27">
        <f t="shared" si="722"/>
        <v>0</v>
      </c>
      <c r="S279" s="27"/>
      <c r="T279" s="27"/>
      <c r="U279" s="27">
        <f t="shared" si="735"/>
        <v>0</v>
      </c>
      <c r="V279" s="27"/>
      <c r="W279" s="27"/>
      <c r="X279" s="27">
        <f t="shared" si="723"/>
        <v>0</v>
      </c>
      <c r="Y279" s="27">
        <f t="shared" si="724"/>
        <v>0</v>
      </c>
      <c r="Z279" s="27">
        <f t="shared" si="724"/>
        <v>0</v>
      </c>
      <c r="AA279" s="27">
        <f t="shared" si="724"/>
        <v>0</v>
      </c>
      <c r="AB279" s="27">
        <f t="shared" si="725"/>
        <v>0</v>
      </c>
      <c r="AC279" s="27">
        <f t="shared" si="725"/>
        <v>0</v>
      </c>
      <c r="AD279" s="27">
        <f t="shared" si="725"/>
        <v>0</v>
      </c>
      <c r="AE279" s="27"/>
      <c r="AF279" s="27"/>
      <c r="AG279" s="27">
        <f t="shared" si="726"/>
        <v>0</v>
      </c>
      <c r="AH279" s="27"/>
      <c r="AI279" s="163"/>
      <c r="AJ279" s="163">
        <f t="shared" si="738"/>
        <v>0</v>
      </c>
      <c r="AK279" s="163"/>
      <c r="AL279" s="163"/>
      <c r="AM279" s="163">
        <f t="shared" si="736"/>
        <v>0</v>
      </c>
      <c r="AN279" s="163">
        <f t="shared" si="727"/>
        <v>0</v>
      </c>
      <c r="AO279" s="163">
        <f t="shared" si="727"/>
        <v>0</v>
      </c>
      <c r="AP279" s="163">
        <f t="shared" si="727"/>
        <v>0</v>
      </c>
      <c r="AQ279" s="163">
        <f t="shared" si="728"/>
        <v>0</v>
      </c>
      <c r="AR279" s="163">
        <f t="shared" si="728"/>
        <v>0</v>
      </c>
      <c r="AS279" s="163">
        <f t="shared" si="728"/>
        <v>0</v>
      </c>
      <c r="AT279" s="163"/>
      <c r="AU279" s="163"/>
      <c r="AV279" s="163">
        <f t="shared" si="729"/>
        <v>0</v>
      </c>
      <c r="AW279" s="163"/>
      <c r="AX279" s="163"/>
      <c r="AY279" s="163">
        <f t="shared" si="730"/>
        <v>0</v>
      </c>
      <c r="AZ279" s="163"/>
      <c r="BA279" s="163"/>
      <c r="BB279" s="163">
        <f t="shared" si="731"/>
        <v>0</v>
      </c>
      <c r="BC279" s="163">
        <f t="shared" si="732"/>
        <v>0</v>
      </c>
      <c r="BD279" s="163">
        <f t="shared" si="732"/>
        <v>0</v>
      </c>
      <c r="BE279" s="163">
        <f t="shared" si="732"/>
        <v>0</v>
      </c>
      <c r="BF279" s="163">
        <f t="shared" si="733"/>
        <v>0</v>
      </c>
      <c r="BG279" s="163">
        <f t="shared" si="733"/>
        <v>0</v>
      </c>
      <c r="BH279" s="163">
        <f t="shared" si="733"/>
        <v>0</v>
      </c>
      <c r="BI279" s="163">
        <f t="shared" si="734"/>
        <v>0</v>
      </c>
      <c r="BJ279" s="163">
        <f t="shared" si="734"/>
        <v>0</v>
      </c>
      <c r="BK279" s="163">
        <f t="shared" si="734"/>
        <v>0</v>
      </c>
      <c r="BL279" s="163"/>
      <c r="BM279" s="163"/>
      <c r="BN279" s="163">
        <f t="shared" si="737"/>
        <v>0</v>
      </c>
      <c r="BO279" s="57">
        <f t="shared" si="739"/>
        <v>0</v>
      </c>
      <c r="BP279" s="27">
        <f t="shared" si="707"/>
        <v>0</v>
      </c>
      <c r="BQ279" s="28"/>
    </row>
    <row r="280" spans="1:70" s="103" customFormat="1" ht="24" hidden="1" outlineLevel="4" x14ac:dyDescent="0.2">
      <c r="A280" s="111" t="s">
        <v>213</v>
      </c>
      <c r="B280" s="109" t="s">
        <v>214</v>
      </c>
      <c r="C280" s="110" t="s">
        <v>44</v>
      </c>
      <c r="D280" s="27"/>
      <c r="E280" s="27">
        <f>'[3]ЦФО ОГЭ'!E48</f>
        <v>0</v>
      </c>
      <c r="F280" s="27">
        <f>D280+E280</f>
        <v>0</v>
      </c>
      <c r="G280" s="27"/>
      <c r="H280" s="27">
        <f>'[3]ЦФО ОГЭ'!F48</f>
        <v>0</v>
      </c>
      <c r="I280" s="27">
        <f>G280+H280</f>
        <v>0</v>
      </c>
      <c r="J280" s="27"/>
      <c r="K280" s="27">
        <f>'[3]ЦФО ОГЭ'!G48</f>
        <v>0</v>
      </c>
      <c r="L280" s="27">
        <f>J280+K280</f>
        <v>0</v>
      </c>
      <c r="M280" s="27">
        <f t="shared" si="721"/>
        <v>0</v>
      </c>
      <c r="N280" s="27">
        <f t="shared" si="721"/>
        <v>0</v>
      </c>
      <c r="O280" s="27">
        <f t="shared" si="721"/>
        <v>0</v>
      </c>
      <c r="P280" s="27"/>
      <c r="Q280" s="27">
        <f>'[3]ЦФО ОГЭ'!I48</f>
        <v>0</v>
      </c>
      <c r="R280" s="27">
        <f>P280+Q280</f>
        <v>0</v>
      </c>
      <c r="S280" s="27"/>
      <c r="T280" s="27">
        <f>'[3]ЦФО ОГЭ'!J48</f>
        <v>0</v>
      </c>
      <c r="U280" s="27">
        <f>S280+T280</f>
        <v>0</v>
      </c>
      <c r="V280" s="27"/>
      <c r="W280" s="27">
        <f>'[3]ЦФО ОГЭ'!K48</f>
        <v>0</v>
      </c>
      <c r="X280" s="27">
        <f>V280+W280</f>
        <v>0</v>
      </c>
      <c r="Y280" s="27">
        <f t="shared" si="724"/>
        <v>0</v>
      </c>
      <c r="Z280" s="27">
        <f t="shared" si="724"/>
        <v>0</v>
      </c>
      <c r="AA280" s="27">
        <f t="shared" si="724"/>
        <v>0</v>
      </c>
      <c r="AB280" s="27">
        <f t="shared" si="725"/>
        <v>0</v>
      </c>
      <c r="AC280" s="27">
        <f t="shared" si="725"/>
        <v>0</v>
      </c>
      <c r="AD280" s="27">
        <f t="shared" si="725"/>
        <v>0</v>
      </c>
      <c r="AE280" s="27"/>
      <c r="AF280" s="27">
        <f>'[3]ЦФО ОГЭ'!N48</f>
        <v>0</v>
      </c>
      <c r="AG280" s="27">
        <f>AE280+AF280</f>
        <v>0</v>
      </c>
      <c r="AH280" s="27"/>
      <c r="AI280" s="163">
        <f>'[3]ЦФО ОГЭ'!O48</f>
        <v>0</v>
      </c>
      <c r="AJ280" s="163">
        <f>AH280+AI280</f>
        <v>0</v>
      </c>
      <c r="AK280" s="163"/>
      <c r="AL280" s="163">
        <f>'[3]ЦФО ОГЭ'!P48</f>
        <v>0</v>
      </c>
      <c r="AM280" s="163">
        <f>AK280+AL280</f>
        <v>0</v>
      </c>
      <c r="AN280" s="163">
        <f t="shared" si="727"/>
        <v>0</v>
      </c>
      <c r="AO280" s="163">
        <f t="shared" si="727"/>
        <v>0</v>
      </c>
      <c r="AP280" s="163">
        <f t="shared" si="727"/>
        <v>0</v>
      </c>
      <c r="AQ280" s="163">
        <f t="shared" si="728"/>
        <v>0</v>
      </c>
      <c r="AR280" s="163">
        <f t="shared" si="728"/>
        <v>0</v>
      </c>
      <c r="AS280" s="163">
        <f t="shared" si="728"/>
        <v>0</v>
      </c>
      <c r="AT280" s="163"/>
      <c r="AU280" s="163">
        <f>'[3]ЦФО ОГЭ'!S48</f>
        <v>0</v>
      </c>
      <c r="AV280" s="163">
        <f>AT280+AU280</f>
        <v>0</v>
      </c>
      <c r="AW280" s="163"/>
      <c r="AX280" s="163">
        <f>'[3]ЦФО ОГЭ'!T48</f>
        <v>0</v>
      </c>
      <c r="AY280" s="163">
        <f>AW280+AX280</f>
        <v>0</v>
      </c>
      <c r="AZ280" s="163"/>
      <c r="BA280" s="163">
        <f>'[3]ЦФО ОГЭ'!U48</f>
        <v>0</v>
      </c>
      <c r="BB280" s="163">
        <f>AZ280+BA280</f>
        <v>0</v>
      </c>
      <c r="BC280" s="163">
        <f t="shared" si="732"/>
        <v>0</v>
      </c>
      <c r="BD280" s="163">
        <f t="shared" si="732"/>
        <v>0</v>
      </c>
      <c r="BE280" s="163">
        <f t="shared" si="732"/>
        <v>0</v>
      </c>
      <c r="BF280" s="163">
        <f t="shared" si="733"/>
        <v>0</v>
      </c>
      <c r="BG280" s="163">
        <f t="shared" si="733"/>
        <v>0</v>
      </c>
      <c r="BH280" s="163">
        <f t="shared" si="733"/>
        <v>0</v>
      </c>
      <c r="BI280" s="163">
        <f t="shared" si="734"/>
        <v>0</v>
      </c>
      <c r="BJ280" s="163">
        <f t="shared" si="734"/>
        <v>0</v>
      </c>
      <c r="BK280" s="163">
        <f t="shared" si="734"/>
        <v>0</v>
      </c>
      <c r="BL280" s="163"/>
      <c r="BM280" s="163"/>
      <c r="BN280" s="163">
        <f>BL280+BM280</f>
        <v>0</v>
      </c>
      <c r="BO280" s="57">
        <f t="shared" si="739"/>
        <v>0</v>
      </c>
      <c r="BP280" s="27">
        <f t="shared" si="707"/>
        <v>0</v>
      </c>
      <c r="BQ280" s="71"/>
    </row>
    <row r="281" spans="1:70" s="103" customFormat="1" ht="24" hidden="1" outlineLevel="4" x14ac:dyDescent="0.2">
      <c r="A281" s="111" t="s">
        <v>215</v>
      </c>
      <c r="B281" s="109" t="s">
        <v>216</v>
      </c>
      <c r="C281" s="110" t="s">
        <v>44</v>
      </c>
      <c r="D281" s="27"/>
      <c r="E281" s="27">
        <f>'[3]ЦФО ОГЭ'!E72</f>
        <v>0</v>
      </c>
      <c r="F281" s="27">
        <f>D281+E281</f>
        <v>0</v>
      </c>
      <c r="G281" s="27"/>
      <c r="H281" s="27">
        <f>'[3]ЦФО ОГЭ'!F72</f>
        <v>0</v>
      </c>
      <c r="I281" s="27">
        <f>G281+H281</f>
        <v>0</v>
      </c>
      <c r="J281" s="27"/>
      <c r="K281" s="27">
        <f>'[3]ЦФО ОГЭ'!G72</f>
        <v>0</v>
      </c>
      <c r="L281" s="27">
        <f>J281+K281</f>
        <v>0</v>
      </c>
      <c r="M281" s="27">
        <f t="shared" si="721"/>
        <v>0</v>
      </c>
      <c r="N281" s="27">
        <f t="shared" si="721"/>
        <v>0</v>
      </c>
      <c r="O281" s="27">
        <f t="shared" si="721"/>
        <v>0</v>
      </c>
      <c r="P281" s="27"/>
      <c r="Q281" s="27">
        <f>'[3]ЦФО ОГЭ'!I72</f>
        <v>0</v>
      </c>
      <c r="R281" s="27">
        <f>P281+Q281</f>
        <v>0</v>
      </c>
      <c r="S281" s="27"/>
      <c r="T281" s="27">
        <f>'[3]ЦФО ОГЭ'!J72</f>
        <v>0</v>
      </c>
      <c r="U281" s="27">
        <f>S281+T281</f>
        <v>0</v>
      </c>
      <c r="V281" s="27"/>
      <c r="W281" s="27">
        <f>'[3]ЦФО ОГЭ'!K72</f>
        <v>0</v>
      </c>
      <c r="X281" s="27">
        <f>V281+W281</f>
        <v>0</v>
      </c>
      <c r="Y281" s="27">
        <f t="shared" si="724"/>
        <v>0</v>
      </c>
      <c r="Z281" s="27">
        <f t="shared" si="724"/>
        <v>0</v>
      </c>
      <c r="AA281" s="27">
        <f t="shared" si="724"/>
        <v>0</v>
      </c>
      <c r="AB281" s="27">
        <f t="shared" si="725"/>
        <v>0</v>
      </c>
      <c r="AC281" s="27">
        <f t="shared" si="725"/>
        <v>0</v>
      </c>
      <c r="AD281" s="27">
        <f t="shared" si="725"/>
        <v>0</v>
      </c>
      <c r="AE281" s="27"/>
      <c r="AF281" s="27">
        <f>'[3]ЦФО ОГЭ'!N72</f>
        <v>0</v>
      </c>
      <c r="AG281" s="27">
        <f>AE281+AF281</f>
        <v>0</v>
      </c>
      <c r="AH281" s="27"/>
      <c r="AI281" s="163">
        <f>'[3]ЦФО ОГЭ'!O72</f>
        <v>0</v>
      </c>
      <c r="AJ281" s="163">
        <f>AH281+AI281</f>
        <v>0</v>
      </c>
      <c r="AK281" s="163"/>
      <c r="AL281" s="163">
        <f>'[3]ЦФО ОГЭ'!P72</f>
        <v>0</v>
      </c>
      <c r="AM281" s="163">
        <f>AK281+AL281</f>
        <v>0</v>
      </c>
      <c r="AN281" s="163">
        <f t="shared" si="727"/>
        <v>0</v>
      </c>
      <c r="AO281" s="163">
        <f t="shared" si="727"/>
        <v>0</v>
      </c>
      <c r="AP281" s="163">
        <f t="shared" si="727"/>
        <v>0</v>
      </c>
      <c r="AQ281" s="163">
        <f t="shared" si="728"/>
        <v>0</v>
      </c>
      <c r="AR281" s="163">
        <f t="shared" si="728"/>
        <v>0</v>
      </c>
      <c r="AS281" s="163">
        <f t="shared" si="728"/>
        <v>0</v>
      </c>
      <c r="AT281" s="163"/>
      <c r="AU281" s="163">
        <f>'[3]ЦФО ОГЭ'!S72</f>
        <v>0</v>
      </c>
      <c r="AV281" s="163">
        <f>AT281+AU281</f>
        <v>0</v>
      </c>
      <c r="AW281" s="163"/>
      <c r="AX281" s="163">
        <f>'[3]ЦФО ОГЭ'!T72</f>
        <v>0</v>
      </c>
      <c r="AY281" s="163">
        <f>AW281+AX281</f>
        <v>0</v>
      </c>
      <c r="AZ281" s="163"/>
      <c r="BA281" s="163">
        <f>'[3]ЦФО ОГЭ'!U72</f>
        <v>0</v>
      </c>
      <c r="BB281" s="163">
        <f>AZ281+BA281</f>
        <v>0</v>
      </c>
      <c r="BC281" s="163">
        <f t="shared" si="732"/>
        <v>0</v>
      </c>
      <c r="BD281" s="163">
        <f t="shared" si="732"/>
        <v>0</v>
      </c>
      <c r="BE281" s="163">
        <f t="shared" si="732"/>
        <v>0</v>
      </c>
      <c r="BF281" s="163">
        <f t="shared" si="733"/>
        <v>0</v>
      </c>
      <c r="BG281" s="163">
        <f t="shared" si="733"/>
        <v>0</v>
      </c>
      <c r="BH281" s="163">
        <f t="shared" si="733"/>
        <v>0</v>
      </c>
      <c r="BI281" s="163">
        <f t="shared" si="734"/>
        <v>0</v>
      </c>
      <c r="BJ281" s="163">
        <f t="shared" si="734"/>
        <v>0</v>
      </c>
      <c r="BK281" s="163">
        <f t="shared" si="734"/>
        <v>0</v>
      </c>
      <c r="BL281" s="163"/>
      <c r="BM281" s="163"/>
      <c r="BN281" s="163">
        <f>BL281+BM281</f>
        <v>0</v>
      </c>
      <c r="BO281" s="57">
        <f t="shared" si="739"/>
        <v>0</v>
      </c>
      <c r="BP281" s="27">
        <f t="shared" si="707"/>
        <v>0</v>
      </c>
      <c r="BQ281" s="71"/>
    </row>
    <row r="282" spans="1:70" s="43" customFormat="1" ht="12.75" hidden="1" outlineLevel="2" x14ac:dyDescent="0.2">
      <c r="A282" s="38" t="s">
        <v>217</v>
      </c>
      <c r="B282" s="39" t="s">
        <v>218</v>
      </c>
      <c r="C282" s="40" t="s">
        <v>44</v>
      </c>
      <c r="D282" s="41">
        <f>D283+D293</f>
        <v>0</v>
      </c>
      <c r="E282" s="41">
        <f>E283+E293</f>
        <v>0</v>
      </c>
      <c r="F282" s="41">
        <f t="shared" si="718"/>
        <v>0</v>
      </c>
      <c r="G282" s="41">
        <f>G283+G293</f>
        <v>0</v>
      </c>
      <c r="H282" s="41">
        <f>H283+H293</f>
        <v>24.408000000000001</v>
      </c>
      <c r="I282" s="41">
        <f t="shared" si="719"/>
        <v>24.408000000000001</v>
      </c>
      <c r="J282" s="41">
        <f>J283+J293</f>
        <v>0</v>
      </c>
      <c r="K282" s="41">
        <f>K283+K293</f>
        <v>93.588999999999999</v>
      </c>
      <c r="L282" s="41">
        <f t="shared" si="720"/>
        <v>93.588999999999999</v>
      </c>
      <c r="M282" s="41">
        <f t="shared" si="721"/>
        <v>0</v>
      </c>
      <c r="N282" s="41">
        <f t="shared" si="721"/>
        <v>117.997</v>
      </c>
      <c r="O282" s="41">
        <f t="shared" si="721"/>
        <v>117.997</v>
      </c>
      <c r="P282" s="41">
        <f>P283+P293</f>
        <v>0</v>
      </c>
      <c r="Q282" s="41">
        <f>Q283+Q293</f>
        <v>8.0500000000000007</v>
      </c>
      <c r="R282" s="41">
        <f t="shared" si="722"/>
        <v>8.0500000000000007</v>
      </c>
      <c r="S282" s="41">
        <f>S283+S293</f>
        <v>0</v>
      </c>
      <c r="T282" s="41">
        <f>T283+T293</f>
        <v>25.422999999999998</v>
      </c>
      <c r="U282" s="41">
        <f t="shared" si="735"/>
        <v>25.422999999999998</v>
      </c>
      <c r="V282" s="41">
        <f>V283+V293</f>
        <v>0</v>
      </c>
      <c r="W282" s="41">
        <f>W283+W293</f>
        <v>67.117999999999995</v>
      </c>
      <c r="X282" s="41">
        <f t="shared" si="723"/>
        <v>67.117999999999995</v>
      </c>
      <c r="Y282" s="41">
        <f t="shared" si="724"/>
        <v>0</v>
      </c>
      <c r="Z282" s="41">
        <f t="shared" si="724"/>
        <v>100.59099999999999</v>
      </c>
      <c r="AA282" s="41">
        <f t="shared" si="724"/>
        <v>100.59099999999999</v>
      </c>
      <c r="AB282" s="41">
        <f t="shared" si="725"/>
        <v>0</v>
      </c>
      <c r="AC282" s="41">
        <f t="shared" si="725"/>
        <v>218.58799999999999</v>
      </c>
      <c r="AD282" s="41">
        <f t="shared" si="725"/>
        <v>218.58799999999999</v>
      </c>
      <c r="AE282" s="41">
        <f>AE283+AE293</f>
        <v>0</v>
      </c>
      <c r="AF282" s="41">
        <f>AF283+AF293</f>
        <v>91.525999999999996</v>
      </c>
      <c r="AG282" s="41">
        <f t="shared" si="726"/>
        <v>91.525999999999996</v>
      </c>
      <c r="AH282" s="41">
        <f>AH283+AH293</f>
        <v>0</v>
      </c>
      <c r="AI282" s="41">
        <f>AI283+AI293</f>
        <v>0</v>
      </c>
      <c r="AJ282" s="41">
        <f t="shared" si="738"/>
        <v>0</v>
      </c>
      <c r="AK282" s="41">
        <f>AK283+AK293</f>
        <v>0</v>
      </c>
      <c r="AL282" s="41">
        <f>AL283+AL293</f>
        <v>25.422999999999998</v>
      </c>
      <c r="AM282" s="41">
        <f t="shared" si="736"/>
        <v>25.422999999999998</v>
      </c>
      <c r="AN282" s="41">
        <f t="shared" si="727"/>
        <v>0</v>
      </c>
      <c r="AO282" s="41">
        <f t="shared" si="727"/>
        <v>116.949</v>
      </c>
      <c r="AP282" s="41">
        <f t="shared" si="727"/>
        <v>116.949</v>
      </c>
      <c r="AQ282" s="41">
        <f t="shared" si="728"/>
        <v>0</v>
      </c>
      <c r="AR282" s="41">
        <f t="shared" si="728"/>
        <v>335.53699999999998</v>
      </c>
      <c r="AS282" s="41">
        <f t="shared" si="728"/>
        <v>335.53699999999998</v>
      </c>
      <c r="AT282" s="41">
        <f>AT283+AT293</f>
        <v>0</v>
      </c>
      <c r="AU282" s="41">
        <f>AU283+AU293</f>
        <v>8.0500000000000007</v>
      </c>
      <c r="AV282" s="41">
        <f t="shared" si="729"/>
        <v>8.0500000000000007</v>
      </c>
      <c r="AW282" s="41">
        <f>AW283+AW293</f>
        <v>0</v>
      </c>
      <c r="AX282" s="41">
        <f>AX283+AX293</f>
        <v>0</v>
      </c>
      <c r="AY282" s="41">
        <f t="shared" si="730"/>
        <v>0</v>
      </c>
      <c r="AZ282" s="41">
        <f>AZ283+AZ293</f>
        <v>0</v>
      </c>
      <c r="BA282" s="41">
        <f>BA283+BA293</f>
        <v>0</v>
      </c>
      <c r="BB282" s="41">
        <f t="shared" si="731"/>
        <v>0</v>
      </c>
      <c r="BC282" s="41">
        <f t="shared" si="732"/>
        <v>0</v>
      </c>
      <c r="BD282" s="41">
        <f t="shared" si="732"/>
        <v>8.0500000000000007</v>
      </c>
      <c r="BE282" s="41">
        <f t="shared" si="732"/>
        <v>8.0500000000000007</v>
      </c>
      <c r="BF282" s="41">
        <f t="shared" si="733"/>
        <v>0</v>
      </c>
      <c r="BG282" s="41">
        <f t="shared" si="733"/>
        <v>124.999</v>
      </c>
      <c r="BH282" s="41">
        <f t="shared" si="733"/>
        <v>124.999</v>
      </c>
      <c r="BI282" s="41">
        <f t="shared" si="734"/>
        <v>0</v>
      </c>
      <c r="BJ282" s="41">
        <f t="shared" si="734"/>
        <v>343.58699999999999</v>
      </c>
      <c r="BK282" s="41">
        <f t="shared" si="734"/>
        <v>343.58699999999999</v>
      </c>
      <c r="BL282" s="41">
        <f>BL283+BL293</f>
        <v>0</v>
      </c>
      <c r="BM282" s="41">
        <f>BM283+BM293</f>
        <v>0</v>
      </c>
      <c r="BN282" s="41">
        <f t="shared" ref="BN282:BN313" si="740">BL282+BM282</f>
        <v>0</v>
      </c>
      <c r="BO282" s="41">
        <f t="shared" si="717"/>
        <v>0</v>
      </c>
      <c r="BP282" s="41">
        <f t="shared" si="707"/>
        <v>0</v>
      </c>
      <c r="BQ282" s="54"/>
    </row>
    <row r="283" spans="1:70" s="69" customFormat="1" ht="24" hidden="1" outlineLevel="3" x14ac:dyDescent="0.2">
      <c r="A283" s="44" t="s">
        <v>219</v>
      </c>
      <c r="B283" s="45" t="s">
        <v>220</v>
      </c>
      <c r="C283" s="67" t="s">
        <v>44</v>
      </c>
      <c r="D283" s="57">
        <f>D284+D291</f>
        <v>0</v>
      </c>
      <c r="E283" s="57">
        <f>E284+E291</f>
        <v>0</v>
      </c>
      <c r="F283" s="57">
        <f t="shared" si="718"/>
        <v>0</v>
      </c>
      <c r="G283" s="57">
        <f>G284+G291</f>
        <v>0</v>
      </c>
      <c r="H283" s="57">
        <f>H284+H291</f>
        <v>24.408000000000001</v>
      </c>
      <c r="I283" s="57">
        <f t="shared" si="719"/>
        <v>24.408000000000001</v>
      </c>
      <c r="J283" s="57">
        <f>J284+J291</f>
        <v>0</v>
      </c>
      <c r="K283" s="57">
        <f>K284+K291</f>
        <v>85.588999999999999</v>
      </c>
      <c r="L283" s="57">
        <f t="shared" si="720"/>
        <v>85.588999999999999</v>
      </c>
      <c r="M283" s="57">
        <f t="shared" si="721"/>
        <v>0</v>
      </c>
      <c r="N283" s="57">
        <f t="shared" si="721"/>
        <v>109.997</v>
      </c>
      <c r="O283" s="57">
        <f t="shared" si="721"/>
        <v>109.997</v>
      </c>
      <c r="P283" s="57">
        <f>P284+P291</f>
        <v>0</v>
      </c>
      <c r="Q283" s="57">
        <f>Q284+Q291</f>
        <v>8.0500000000000007</v>
      </c>
      <c r="R283" s="57">
        <f t="shared" si="722"/>
        <v>8.0500000000000007</v>
      </c>
      <c r="S283" s="57">
        <f>S284+S291</f>
        <v>0</v>
      </c>
      <c r="T283" s="57">
        <f>T284+T291</f>
        <v>25.422999999999998</v>
      </c>
      <c r="U283" s="57">
        <f t="shared" si="735"/>
        <v>25.422999999999998</v>
      </c>
      <c r="V283" s="57">
        <f>V284+V291</f>
        <v>0</v>
      </c>
      <c r="W283" s="57">
        <f>W284+W291</f>
        <v>67.117999999999995</v>
      </c>
      <c r="X283" s="57">
        <f t="shared" si="723"/>
        <v>67.117999999999995</v>
      </c>
      <c r="Y283" s="57">
        <f t="shared" si="724"/>
        <v>0</v>
      </c>
      <c r="Z283" s="57">
        <f t="shared" si="724"/>
        <v>100.59099999999999</v>
      </c>
      <c r="AA283" s="57">
        <f t="shared" si="724"/>
        <v>100.59099999999999</v>
      </c>
      <c r="AB283" s="57">
        <f t="shared" si="725"/>
        <v>0</v>
      </c>
      <c r="AC283" s="57">
        <f t="shared" si="725"/>
        <v>210.58799999999999</v>
      </c>
      <c r="AD283" s="57">
        <f t="shared" si="725"/>
        <v>210.58799999999999</v>
      </c>
      <c r="AE283" s="57">
        <f>AE284+AE291</f>
        <v>0</v>
      </c>
      <c r="AF283" s="57">
        <f>AF284+AF291</f>
        <v>91.525999999999996</v>
      </c>
      <c r="AG283" s="57">
        <f t="shared" si="726"/>
        <v>91.525999999999996</v>
      </c>
      <c r="AH283" s="57">
        <f>AH284+AH291</f>
        <v>0</v>
      </c>
      <c r="AI283" s="57">
        <f>AI284+AI291</f>
        <v>0</v>
      </c>
      <c r="AJ283" s="57">
        <f t="shared" si="738"/>
        <v>0</v>
      </c>
      <c r="AK283" s="57">
        <f>AK284+AK291</f>
        <v>0</v>
      </c>
      <c r="AL283" s="57">
        <f>AL284+AL291</f>
        <v>25.422999999999998</v>
      </c>
      <c r="AM283" s="57">
        <f t="shared" si="736"/>
        <v>25.422999999999998</v>
      </c>
      <c r="AN283" s="57">
        <f t="shared" si="727"/>
        <v>0</v>
      </c>
      <c r="AO283" s="57">
        <f t="shared" si="727"/>
        <v>116.949</v>
      </c>
      <c r="AP283" s="57">
        <f t="shared" si="727"/>
        <v>116.949</v>
      </c>
      <c r="AQ283" s="57">
        <f t="shared" si="728"/>
        <v>0</v>
      </c>
      <c r="AR283" s="57">
        <f t="shared" si="728"/>
        <v>327.53699999999998</v>
      </c>
      <c r="AS283" s="57">
        <f t="shared" si="728"/>
        <v>327.53699999999998</v>
      </c>
      <c r="AT283" s="57">
        <f>AT284+AT291</f>
        <v>0</v>
      </c>
      <c r="AU283" s="57">
        <f>AU284+AU291</f>
        <v>8.0500000000000007</v>
      </c>
      <c r="AV283" s="57">
        <f t="shared" si="729"/>
        <v>8.0500000000000007</v>
      </c>
      <c r="AW283" s="57">
        <f>AW284+AW291</f>
        <v>0</v>
      </c>
      <c r="AX283" s="57">
        <f>AX284+AX291</f>
        <v>0</v>
      </c>
      <c r="AY283" s="57">
        <f t="shared" si="730"/>
        <v>0</v>
      </c>
      <c r="AZ283" s="57">
        <f>AZ284+AZ291</f>
        <v>0</v>
      </c>
      <c r="BA283" s="57">
        <f>BA284+BA291</f>
        <v>0</v>
      </c>
      <c r="BB283" s="57">
        <f t="shared" si="731"/>
        <v>0</v>
      </c>
      <c r="BC283" s="57">
        <f t="shared" si="732"/>
        <v>0</v>
      </c>
      <c r="BD283" s="57">
        <f t="shared" si="732"/>
        <v>8.0500000000000007</v>
      </c>
      <c r="BE283" s="57">
        <f t="shared" si="732"/>
        <v>8.0500000000000007</v>
      </c>
      <c r="BF283" s="57">
        <f t="shared" si="733"/>
        <v>0</v>
      </c>
      <c r="BG283" s="57">
        <f t="shared" si="733"/>
        <v>124.999</v>
      </c>
      <c r="BH283" s="57">
        <f t="shared" si="733"/>
        <v>124.999</v>
      </c>
      <c r="BI283" s="57">
        <f t="shared" si="734"/>
        <v>0</v>
      </c>
      <c r="BJ283" s="57">
        <f t="shared" si="734"/>
        <v>335.58699999999999</v>
      </c>
      <c r="BK283" s="57">
        <f t="shared" si="734"/>
        <v>335.58699999999999</v>
      </c>
      <c r="BL283" s="57">
        <f>BL284+BL291</f>
        <v>0</v>
      </c>
      <c r="BM283" s="57">
        <f>BM284+BM291</f>
        <v>0</v>
      </c>
      <c r="BN283" s="57">
        <f t="shared" si="740"/>
        <v>0</v>
      </c>
      <c r="BO283" s="57">
        <f t="shared" si="717"/>
        <v>0</v>
      </c>
      <c r="BP283" s="57">
        <f t="shared" si="707"/>
        <v>0</v>
      </c>
      <c r="BQ283" s="68"/>
      <c r="BR283" s="68"/>
    </row>
    <row r="284" spans="1:70" s="29" customFormat="1" ht="12.75" hidden="1" outlineLevel="4" x14ac:dyDescent="0.2">
      <c r="A284" s="114"/>
      <c r="B284" s="115" t="s">
        <v>221</v>
      </c>
      <c r="C284" s="113" t="s">
        <v>44</v>
      </c>
      <c r="D284" s="27">
        <f>SUM(D285:D290)</f>
        <v>0</v>
      </c>
      <c r="E284" s="27">
        <f>SUM(E285:E290)</f>
        <v>0</v>
      </c>
      <c r="F284" s="27">
        <f>D284+E284</f>
        <v>0</v>
      </c>
      <c r="G284" s="27">
        <f>SUM(G285:G290)</f>
        <v>0</v>
      </c>
      <c r="H284" s="27">
        <f>SUM(H285:H290)</f>
        <v>24.408000000000001</v>
      </c>
      <c r="I284" s="27">
        <f t="shared" si="719"/>
        <v>24.408000000000001</v>
      </c>
      <c r="J284" s="27">
        <f>SUM(J285:J290)</f>
        <v>0</v>
      </c>
      <c r="K284" s="27">
        <f>SUM(K285:K290)</f>
        <v>85.588999999999999</v>
      </c>
      <c r="L284" s="27">
        <f t="shared" si="720"/>
        <v>85.588999999999999</v>
      </c>
      <c r="M284" s="27">
        <f>D284+G284+J284</f>
        <v>0</v>
      </c>
      <c r="N284" s="27">
        <f>E284+H284+K284</f>
        <v>109.997</v>
      </c>
      <c r="O284" s="27">
        <f>F284+I284+L284</f>
        <v>109.997</v>
      </c>
      <c r="P284" s="27">
        <f>SUM(P285:P290)</f>
        <v>0</v>
      </c>
      <c r="Q284" s="27">
        <f>SUM(Q285:Q290)</f>
        <v>8.0500000000000007</v>
      </c>
      <c r="R284" s="27">
        <f>P284+Q284</f>
        <v>8.0500000000000007</v>
      </c>
      <c r="S284" s="27">
        <f>SUM(S285:S290)</f>
        <v>0</v>
      </c>
      <c r="T284" s="27">
        <f>SUM(T285:T290)</f>
        <v>25.422999999999998</v>
      </c>
      <c r="U284" s="27">
        <f t="shared" si="735"/>
        <v>25.422999999999998</v>
      </c>
      <c r="V284" s="27">
        <f>SUM(V285:V290)</f>
        <v>0</v>
      </c>
      <c r="W284" s="27">
        <f>SUM(W285:W290)</f>
        <v>67.117999999999995</v>
      </c>
      <c r="X284" s="27">
        <f t="shared" si="723"/>
        <v>67.117999999999995</v>
      </c>
      <c r="Y284" s="27">
        <f>P284+S284+V284</f>
        <v>0</v>
      </c>
      <c r="Z284" s="27">
        <f>Q284+T284+W284</f>
        <v>100.59099999999999</v>
      </c>
      <c r="AA284" s="27">
        <f>R284+U284+X284</f>
        <v>100.59099999999999</v>
      </c>
      <c r="AB284" s="27">
        <f>M284+Y284</f>
        <v>0</v>
      </c>
      <c r="AC284" s="27">
        <f>N284+Z284</f>
        <v>210.58799999999999</v>
      </c>
      <c r="AD284" s="27">
        <f>O284+AA284</f>
        <v>210.58799999999999</v>
      </c>
      <c r="AE284" s="27">
        <f>SUM(AE285:AE290)</f>
        <v>0</v>
      </c>
      <c r="AF284" s="27">
        <f>SUM(AF285:AF290)</f>
        <v>91.525999999999996</v>
      </c>
      <c r="AG284" s="27">
        <f>AE284+AF284</f>
        <v>91.525999999999996</v>
      </c>
      <c r="AH284" s="27">
        <f>SUM(AH285:AH290)</f>
        <v>0</v>
      </c>
      <c r="AI284" s="27">
        <f>SUM(AI285:AI290)</f>
        <v>0</v>
      </c>
      <c r="AJ284" s="27">
        <f t="shared" si="738"/>
        <v>0</v>
      </c>
      <c r="AK284" s="27">
        <f>SUM(AK285:AK290)</f>
        <v>0</v>
      </c>
      <c r="AL284" s="27">
        <f>SUM(AL285:AL290)</f>
        <v>25.422999999999998</v>
      </c>
      <c r="AM284" s="27">
        <f t="shared" si="736"/>
        <v>25.422999999999998</v>
      </c>
      <c r="AN284" s="27">
        <f>AE284+AH284+AK284</f>
        <v>0</v>
      </c>
      <c r="AO284" s="27">
        <f>AF284+AI284+AL284</f>
        <v>116.949</v>
      </c>
      <c r="AP284" s="27">
        <f>AG284+AJ284+AM284</f>
        <v>116.949</v>
      </c>
      <c r="AQ284" s="27">
        <f>AB284+AN284</f>
        <v>0</v>
      </c>
      <c r="AR284" s="27">
        <f>AC284+AO284</f>
        <v>327.53699999999998</v>
      </c>
      <c r="AS284" s="27">
        <f>AD284+AP284</f>
        <v>327.53699999999998</v>
      </c>
      <c r="AT284" s="27">
        <f>SUM(AT285:AT290)</f>
        <v>0</v>
      </c>
      <c r="AU284" s="27">
        <f>SUM(AU285:AU290)</f>
        <v>8.0500000000000007</v>
      </c>
      <c r="AV284" s="27">
        <f>AT284+AU284</f>
        <v>8.0500000000000007</v>
      </c>
      <c r="AW284" s="27">
        <f>SUM(AW285:AW290)</f>
        <v>0</v>
      </c>
      <c r="AX284" s="27">
        <f>SUM(AX285:AX290)</f>
        <v>0</v>
      </c>
      <c r="AY284" s="27">
        <f t="shared" si="730"/>
        <v>0</v>
      </c>
      <c r="AZ284" s="27">
        <f>SUM(AZ285:AZ290)</f>
        <v>0</v>
      </c>
      <c r="BA284" s="27">
        <f>SUM(BA285:BA290)</f>
        <v>0</v>
      </c>
      <c r="BB284" s="27">
        <f t="shared" si="731"/>
        <v>0</v>
      </c>
      <c r="BC284" s="27">
        <f>AT284+AW284+AZ284</f>
        <v>0</v>
      </c>
      <c r="BD284" s="27">
        <f>AU284+AX284+BA284</f>
        <v>8.0500000000000007</v>
      </c>
      <c r="BE284" s="27">
        <f>AV284+AY284+BB284</f>
        <v>8.0500000000000007</v>
      </c>
      <c r="BF284" s="27">
        <f>AN284+BC284</f>
        <v>0</v>
      </c>
      <c r="BG284" s="27">
        <f>AO284+BD284</f>
        <v>124.999</v>
      </c>
      <c r="BH284" s="27">
        <f>AP284+BE284</f>
        <v>124.999</v>
      </c>
      <c r="BI284" s="27">
        <f>AQ284+BC284</f>
        <v>0</v>
      </c>
      <c r="BJ284" s="27">
        <f>AR284+BD284</f>
        <v>335.58699999999999</v>
      </c>
      <c r="BK284" s="27">
        <f>AS284+BE284</f>
        <v>335.58699999999999</v>
      </c>
      <c r="BL284" s="27">
        <f>SUM(BL285:BL290)</f>
        <v>0</v>
      </c>
      <c r="BM284" s="27">
        <f>SUM(BM285:BM290)</f>
        <v>0</v>
      </c>
      <c r="BN284" s="27">
        <f t="shared" si="740"/>
        <v>0</v>
      </c>
      <c r="BO284" s="27">
        <f t="shared" si="717"/>
        <v>0</v>
      </c>
      <c r="BP284" s="27">
        <f t="shared" si="707"/>
        <v>0</v>
      </c>
    </row>
    <row r="285" spans="1:70" s="29" customFormat="1" ht="12.75" hidden="1" outlineLevel="4" x14ac:dyDescent="0.2">
      <c r="A285" s="50"/>
      <c r="B285" s="112" t="s">
        <v>222</v>
      </c>
      <c r="C285" s="113" t="s">
        <v>44</v>
      </c>
      <c r="D285" s="27"/>
      <c r="E285" s="27">
        <f>'[3]ЦФО ОГМ'!F118</f>
        <v>0</v>
      </c>
      <c r="F285" s="27">
        <f t="shared" si="718"/>
        <v>0</v>
      </c>
      <c r="G285" s="27"/>
      <c r="H285" s="27">
        <f>'[3]ЦФО ОГМ'!G118</f>
        <v>0</v>
      </c>
      <c r="I285" s="27">
        <f t="shared" si="719"/>
        <v>0</v>
      </c>
      <c r="J285" s="27"/>
      <c r="K285" s="27">
        <f>'[3]ЦФО ОГМ'!H118</f>
        <v>76.268999999999991</v>
      </c>
      <c r="L285" s="27">
        <f t="shared" si="720"/>
        <v>76.268999999999991</v>
      </c>
      <c r="M285" s="27">
        <f t="shared" si="721"/>
        <v>0</v>
      </c>
      <c r="N285" s="27">
        <f t="shared" si="721"/>
        <v>76.268999999999991</v>
      </c>
      <c r="O285" s="27">
        <f t="shared" si="721"/>
        <v>76.268999999999991</v>
      </c>
      <c r="P285" s="27"/>
      <c r="Q285" s="27">
        <f>'[3]ЦФО ОГМ'!J118</f>
        <v>0</v>
      </c>
      <c r="R285" s="27">
        <f t="shared" si="722"/>
        <v>0</v>
      </c>
      <c r="S285" s="27"/>
      <c r="T285" s="27">
        <f>'[3]ЦФО ОГМ'!K118</f>
        <v>25.422999999999998</v>
      </c>
      <c r="U285" s="27">
        <f t="shared" si="735"/>
        <v>25.422999999999998</v>
      </c>
      <c r="V285" s="27"/>
      <c r="W285" s="27">
        <f>'[3]ЦФО ОГМ'!L118</f>
        <v>50.845999999999997</v>
      </c>
      <c r="X285" s="27">
        <f t="shared" si="723"/>
        <v>50.845999999999997</v>
      </c>
      <c r="Y285" s="27">
        <f t="shared" si="724"/>
        <v>0</v>
      </c>
      <c r="Z285" s="27">
        <f t="shared" si="724"/>
        <v>76.268999999999991</v>
      </c>
      <c r="AA285" s="27">
        <f t="shared" si="724"/>
        <v>76.268999999999991</v>
      </c>
      <c r="AB285" s="27">
        <f t="shared" si="725"/>
        <v>0</v>
      </c>
      <c r="AC285" s="27">
        <f t="shared" si="725"/>
        <v>152.53799999999998</v>
      </c>
      <c r="AD285" s="27">
        <f t="shared" si="725"/>
        <v>152.53799999999998</v>
      </c>
      <c r="AE285" s="27"/>
      <c r="AF285" s="27">
        <f>'[3]ЦФО ОГМ'!O118</f>
        <v>50.845999999999997</v>
      </c>
      <c r="AG285" s="27">
        <f t="shared" si="726"/>
        <v>50.845999999999997</v>
      </c>
      <c r="AH285" s="27"/>
      <c r="AI285" s="27">
        <f>'[3]ЦФО ОГМ'!P118</f>
        <v>0</v>
      </c>
      <c r="AJ285" s="27">
        <f t="shared" si="738"/>
        <v>0</v>
      </c>
      <c r="AK285" s="27"/>
      <c r="AL285" s="27">
        <f>'[3]ЦФО ОГМ'!Q118</f>
        <v>25.422999999999998</v>
      </c>
      <c r="AM285" s="27">
        <f t="shared" si="736"/>
        <v>25.422999999999998</v>
      </c>
      <c r="AN285" s="27">
        <f t="shared" si="727"/>
        <v>0</v>
      </c>
      <c r="AO285" s="27">
        <f t="shared" si="727"/>
        <v>76.268999999999991</v>
      </c>
      <c r="AP285" s="27">
        <f t="shared" si="727"/>
        <v>76.268999999999991</v>
      </c>
      <c r="AQ285" s="27">
        <f t="shared" si="728"/>
        <v>0</v>
      </c>
      <c r="AR285" s="27">
        <f t="shared" si="728"/>
        <v>228.80699999999996</v>
      </c>
      <c r="AS285" s="27">
        <f t="shared" si="728"/>
        <v>228.80699999999996</v>
      </c>
      <c r="AT285" s="27"/>
      <c r="AU285" s="27">
        <f>'[3]ЦФО ОГМ'!T118</f>
        <v>0</v>
      </c>
      <c r="AV285" s="27">
        <f t="shared" si="729"/>
        <v>0</v>
      </c>
      <c r="AW285" s="27"/>
      <c r="AX285" s="27">
        <f>'[3]ЦФО ОГМ'!U118</f>
        <v>0</v>
      </c>
      <c r="AY285" s="27">
        <f t="shared" si="730"/>
        <v>0</v>
      </c>
      <c r="AZ285" s="27"/>
      <c r="BA285" s="27">
        <f>'[3]ЦФО ОГМ'!V118</f>
        <v>0</v>
      </c>
      <c r="BB285" s="27">
        <f t="shared" si="731"/>
        <v>0</v>
      </c>
      <c r="BC285" s="27">
        <f t="shared" si="732"/>
        <v>0</v>
      </c>
      <c r="BD285" s="27">
        <f t="shared" si="732"/>
        <v>0</v>
      </c>
      <c r="BE285" s="27">
        <f t="shared" si="732"/>
        <v>0</v>
      </c>
      <c r="BF285" s="27">
        <f t="shared" si="733"/>
        <v>0</v>
      </c>
      <c r="BG285" s="27">
        <f t="shared" si="733"/>
        <v>76.268999999999991</v>
      </c>
      <c r="BH285" s="27">
        <f t="shared" si="733"/>
        <v>76.268999999999991</v>
      </c>
      <c r="BI285" s="27">
        <f t="shared" si="734"/>
        <v>0</v>
      </c>
      <c r="BJ285" s="27">
        <f t="shared" si="734"/>
        <v>228.80699999999996</v>
      </c>
      <c r="BK285" s="27">
        <f t="shared" si="734"/>
        <v>228.80699999999996</v>
      </c>
      <c r="BL285" s="27"/>
      <c r="BM285" s="27"/>
      <c r="BN285" s="27">
        <f t="shared" si="740"/>
        <v>0</v>
      </c>
      <c r="BO285" s="27">
        <f t="shared" si="717"/>
        <v>0</v>
      </c>
      <c r="BP285" s="27">
        <f t="shared" si="707"/>
        <v>0</v>
      </c>
      <c r="BQ285" s="28"/>
    </row>
    <row r="286" spans="1:70" s="29" customFormat="1" ht="24" hidden="1" outlineLevel="4" x14ac:dyDescent="0.2">
      <c r="A286" s="50"/>
      <c r="B286" s="112" t="s">
        <v>223</v>
      </c>
      <c r="C286" s="113" t="s">
        <v>44</v>
      </c>
      <c r="D286" s="27"/>
      <c r="E286" s="27">
        <f>'[3]ЦФО ОГМ'!F168</f>
        <v>0</v>
      </c>
      <c r="F286" s="27">
        <f>D286+E286</f>
        <v>0</v>
      </c>
      <c r="G286" s="27"/>
      <c r="H286" s="27">
        <f>'[3]ЦФО ОГМ'!G168</f>
        <v>0</v>
      </c>
      <c r="I286" s="27">
        <f>G286+H286</f>
        <v>0</v>
      </c>
      <c r="J286" s="27"/>
      <c r="K286" s="27">
        <f>'[3]ЦФО ОГМ'!H168</f>
        <v>0</v>
      </c>
      <c r="L286" s="27">
        <f>J286+K286</f>
        <v>0</v>
      </c>
      <c r="M286" s="27">
        <f>D286+G286+J286</f>
        <v>0</v>
      </c>
      <c r="N286" s="27">
        <f>E286+H286+K286</f>
        <v>0</v>
      </c>
      <c r="O286" s="27">
        <f>F286+I286+L286</f>
        <v>0</v>
      </c>
      <c r="P286" s="27"/>
      <c r="Q286" s="27">
        <f>'[3]ЦФО ОГМ'!J168</f>
        <v>0</v>
      </c>
      <c r="R286" s="27">
        <f>P286+Q286</f>
        <v>0</v>
      </c>
      <c r="S286" s="27"/>
      <c r="T286" s="27">
        <f>'[3]ЦФО ОГМ'!K168</f>
        <v>0</v>
      </c>
      <c r="U286" s="27">
        <f>S286+T286</f>
        <v>0</v>
      </c>
      <c r="V286" s="27"/>
      <c r="W286" s="27">
        <f>'[3]ЦФО ОГМ'!L168</f>
        <v>0</v>
      </c>
      <c r="X286" s="27">
        <f>V286+W286</f>
        <v>0</v>
      </c>
      <c r="Y286" s="27">
        <f>P286+S286+V286</f>
        <v>0</v>
      </c>
      <c r="Z286" s="27">
        <f>Q286+T286+W286</f>
        <v>0</v>
      </c>
      <c r="AA286" s="27">
        <f>R286+U286+X286</f>
        <v>0</v>
      </c>
      <c r="AB286" s="27">
        <f>M286+Y286</f>
        <v>0</v>
      </c>
      <c r="AC286" s="27">
        <f>N286+Z286</f>
        <v>0</v>
      </c>
      <c r="AD286" s="27">
        <f>O286+AA286</f>
        <v>0</v>
      </c>
      <c r="AE286" s="27"/>
      <c r="AF286" s="27">
        <f>'[3]ЦФО ОГМ'!O168</f>
        <v>0</v>
      </c>
      <c r="AG286" s="27">
        <f>AE286+AF286</f>
        <v>0</v>
      </c>
      <c r="AH286" s="27"/>
      <c r="AI286" s="27">
        <f>'[3]ЦФО ОГМ'!P168</f>
        <v>0</v>
      </c>
      <c r="AJ286" s="27">
        <f>AH286+AI286</f>
        <v>0</v>
      </c>
      <c r="AK286" s="27"/>
      <c r="AL286" s="27">
        <f>'[3]ЦФО ОГМ'!Q168</f>
        <v>0</v>
      </c>
      <c r="AM286" s="27">
        <f>AK286+AL286</f>
        <v>0</v>
      </c>
      <c r="AN286" s="27">
        <f>AE286+AH286+AK286</f>
        <v>0</v>
      </c>
      <c r="AO286" s="27">
        <f>AF286+AI286+AL286</f>
        <v>0</v>
      </c>
      <c r="AP286" s="27">
        <f>AG286+AJ286+AM286</f>
        <v>0</v>
      </c>
      <c r="AQ286" s="27">
        <f>AB286+AN286</f>
        <v>0</v>
      </c>
      <c r="AR286" s="27">
        <f>AC286+AO286</f>
        <v>0</v>
      </c>
      <c r="AS286" s="27">
        <f>AD286+AP286</f>
        <v>0</v>
      </c>
      <c r="AT286" s="27"/>
      <c r="AU286" s="27">
        <f>'[3]ЦФО ОГМ'!T168</f>
        <v>0</v>
      </c>
      <c r="AV286" s="27">
        <f>AT286+AU286</f>
        <v>0</v>
      </c>
      <c r="AW286" s="27"/>
      <c r="AX286" s="27">
        <f>'[3]ЦФО ОГМ'!U168</f>
        <v>0</v>
      </c>
      <c r="AY286" s="27">
        <f>AW286+AX286</f>
        <v>0</v>
      </c>
      <c r="AZ286" s="27"/>
      <c r="BA286" s="27">
        <f>'[3]ЦФО ОГМ'!V168</f>
        <v>0</v>
      </c>
      <c r="BB286" s="27">
        <f>AZ286+BA286</f>
        <v>0</v>
      </c>
      <c r="BC286" s="27">
        <f>AT286+AW286+AZ286</f>
        <v>0</v>
      </c>
      <c r="BD286" s="27">
        <f>AU286+AX286+BA286</f>
        <v>0</v>
      </c>
      <c r="BE286" s="27">
        <f>AV286+AY286+BB286</f>
        <v>0</v>
      </c>
      <c r="BF286" s="27">
        <f>AN286+BC286</f>
        <v>0</v>
      </c>
      <c r="BG286" s="27">
        <f>AO286+BD286</f>
        <v>0</v>
      </c>
      <c r="BH286" s="27">
        <f>AP286+BE286</f>
        <v>0</v>
      </c>
      <c r="BI286" s="27">
        <f>AQ286+BC286</f>
        <v>0</v>
      </c>
      <c r="BJ286" s="27">
        <f>AR286+BD286</f>
        <v>0</v>
      </c>
      <c r="BK286" s="27">
        <f>AS286+BE286</f>
        <v>0</v>
      </c>
      <c r="BL286" s="27"/>
      <c r="BM286" s="27"/>
      <c r="BN286" s="27">
        <f>BL286+BM286</f>
        <v>0</v>
      </c>
      <c r="BO286" s="27">
        <f t="shared" si="717"/>
        <v>0</v>
      </c>
      <c r="BP286" s="27">
        <f t="shared" si="707"/>
        <v>0</v>
      </c>
      <c r="BQ286" s="28"/>
    </row>
    <row r="287" spans="1:70" s="29" customFormat="1" ht="12.75" hidden="1" outlineLevel="4" x14ac:dyDescent="0.2">
      <c r="A287" s="50"/>
      <c r="B287" s="112" t="s">
        <v>224</v>
      </c>
      <c r="C287" s="113" t="s">
        <v>44</v>
      </c>
      <c r="D287" s="27"/>
      <c r="E287" s="27">
        <f>'[3]ЦФО ОГМ'!F180</f>
        <v>0</v>
      </c>
      <c r="F287" s="27">
        <f>D287+E287</f>
        <v>0</v>
      </c>
      <c r="G287" s="27"/>
      <c r="H287" s="27">
        <f>'[3]ЦФО ОГМ'!G180</f>
        <v>24.408000000000001</v>
      </c>
      <c r="I287" s="27">
        <f>G287+H287</f>
        <v>24.408000000000001</v>
      </c>
      <c r="J287" s="27"/>
      <c r="K287" s="27">
        <f>'[3]ЦФО ОГМ'!H180</f>
        <v>0</v>
      </c>
      <c r="L287" s="27">
        <f>J287+K287</f>
        <v>0</v>
      </c>
      <c r="M287" s="27">
        <f t="shared" si="721"/>
        <v>0</v>
      </c>
      <c r="N287" s="27">
        <f t="shared" si="721"/>
        <v>24.408000000000001</v>
      </c>
      <c r="O287" s="27">
        <f t="shared" si="721"/>
        <v>24.408000000000001</v>
      </c>
      <c r="P287" s="27"/>
      <c r="Q287" s="27">
        <f>'[3]ЦФО ОГМ'!J180</f>
        <v>0</v>
      </c>
      <c r="R287" s="27">
        <f>P287+Q287</f>
        <v>0</v>
      </c>
      <c r="S287" s="27"/>
      <c r="T287" s="27">
        <f>'[3]ЦФО ОГМ'!K180</f>
        <v>0</v>
      </c>
      <c r="U287" s="27">
        <f t="shared" si="735"/>
        <v>0</v>
      </c>
      <c r="V287" s="27"/>
      <c r="W287" s="27">
        <f>'[3]ЦФО ОГМ'!L180</f>
        <v>16.271999999999998</v>
      </c>
      <c r="X287" s="27">
        <f>V287+W287</f>
        <v>16.271999999999998</v>
      </c>
      <c r="Y287" s="27">
        <f t="shared" si="724"/>
        <v>0</v>
      </c>
      <c r="Z287" s="27">
        <f t="shared" si="724"/>
        <v>16.271999999999998</v>
      </c>
      <c r="AA287" s="27">
        <f t="shared" si="724"/>
        <v>16.271999999999998</v>
      </c>
      <c r="AB287" s="27">
        <f t="shared" si="725"/>
        <v>0</v>
      </c>
      <c r="AC287" s="27">
        <f t="shared" si="725"/>
        <v>40.68</v>
      </c>
      <c r="AD287" s="27">
        <f t="shared" si="725"/>
        <v>40.68</v>
      </c>
      <c r="AE287" s="27"/>
      <c r="AF287" s="27">
        <f>'[3]ЦФО ОГМ'!O180</f>
        <v>40.68</v>
      </c>
      <c r="AG287" s="27">
        <f>AE287+AF287</f>
        <v>40.68</v>
      </c>
      <c r="AH287" s="27"/>
      <c r="AI287" s="27">
        <f>'[3]ЦФО ОГМ'!P180</f>
        <v>0</v>
      </c>
      <c r="AJ287" s="27">
        <f>AH287+AI287</f>
        <v>0</v>
      </c>
      <c r="AK287" s="27"/>
      <c r="AL287" s="27">
        <f>'[3]ЦФО ОГМ'!Q180</f>
        <v>0</v>
      </c>
      <c r="AM287" s="27">
        <f t="shared" si="736"/>
        <v>0</v>
      </c>
      <c r="AN287" s="27">
        <f t="shared" si="727"/>
        <v>0</v>
      </c>
      <c r="AO287" s="27">
        <f t="shared" si="727"/>
        <v>40.68</v>
      </c>
      <c r="AP287" s="27">
        <f t="shared" si="727"/>
        <v>40.68</v>
      </c>
      <c r="AQ287" s="27">
        <f t="shared" si="728"/>
        <v>0</v>
      </c>
      <c r="AR287" s="27">
        <f t="shared" si="728"/>
        <v>81.36</v>
      </c>
      <c r="AS287" s="27">
        <f t="shared" si="728"/>
        <v>81.36</v>
      </c>
      <c r="AT287" s="27"/>
      <c r="AU287" s="27">
        <f>'[3]ЦФО ОГМ'!T180</f>
        <v>0</v>
      </c>
      <c r="AV287" s="27">
        <f>AT287+AU287</f>
        <v>0</v>
      </c>
      <c r="AW287" s="27"/>
      <c r="AX287" s="27">
        <f>'[3]ЦФО ОГМ'!U180</f>
        <v>0</v>
      </c>
      <c r="AY287" s="27">
        <f>AW287+AX287</f>
        <v>0</v>
      </c>
      <c r="AZ287" s="27"/>
      <c r="BA287" s="27">
        <f>'[3]ЦФО ОГМ'!V180</f>
        <v>0</v>
      </c>
      <c r="BB287" s="27">
        <f>AZ287+BA287</f>
        <v>0</v>
      </c>
      <c r="BC287" s="27">
        <f t="shared" si="732"/>
        <v>0</v>
      </c>
      <c r="BD287" s="27">
        <f t="shared" si="732"/>
        <v>0</v>
      </c>
      <c r="BE287" s="27">
        <f t="shared" si="732"/>
        <v>0</v>
      </c>
      <c r="BF287" s="27">
        <f t="shared" si="733"/>
        <v>0</v>
      </c>
      <c r="BG287" s="27">
        <f t="shared" si="733"/>
        <v>40.68</v>
      </c>
      <c r="BH287" s="27">
        <f t="shared" si="733"/>
        <v>40.68</v>
      </c>
      <c r="BI287" s="27">
        <f t="shared" si="734"/>
        <v>0</v>
      </c>
      <c r="BJ287" s="27">
        <f t="shared" si="734"/>
        <v>81.36</v>
      </c>
      <c r="BK287" s="27">
        <f t="shared" si="734"/>
        <v>81.36</v>
      </c>
      <c r="BL287" s="27"/>
      <c r="BM287" s="27"/>
      <c r="BN287" s="27">
        <f t="shared" si="740"/>
        <v>0</v>
      </c>
      <c r="BO287" s="27">
        <f t="shared" si="717"/>
        <v>0</v>
      </c>
      <c r="BP287" s="27">
        <f t="shared" si="707"/>
        <v>0</v>
      </c>
      <c r="BQ287" s="28"/>
    </row>
    <row r="288" spans="1:70" s="29" customFormat="1" ht="24" hidden="1" outlineLevel="4" x14ac:dyDescent="0.2">
      <c r="A288" s="50"/>
      <c r="B288" s="112" t="s">
        <v>225</v>
      </c>
      <c r="C288" s="113" t="s">
        <v>44</v>
      </c>
      <c r="D288" s="27"/>
      <c r="E288" s="27">
        <f>'[3]ЦФО ОГМ'!F211</f>
        <v>0</v>
      </c>
      <c r="F288" s="27">
        <f>D288+E288</f>
        <v>0</v>
      </c>
      <c r="G288" s="27"/>
      <c r="H288" s="27">
        <f>'[3]ЦФО ОГМ'!G211</f>
        <v>0</v>
      </c>
      <c r="I288" s="27">
        <f>G288+H288</f>
        <v>0</v>
      </c>
      <c r="J288" s="27"/>
      <c r="K288" s="27">
        <f>'[3]ЦФО ОГМ'!H211</f>
        <v>0</v>
      </c>
      <c r="L288" s="27">
        <f>J288+K288</f>
        <v>0</v>
      </c>
      <c r="M288" s="27">
        <f>D288+G288+J288</f>
        <v>0</v>
      </c>
      <c r="N288" s="27">
        <f>E288+H288+K288</f>
        <v>0</v>
      </c>
      <c r="O288" s="27">
        <f>F288+I288+L288</f>
        <v>0</v>
      </c>
      <c r="P288" s="27"/>
      <c r="Q288" s="27">
        <f>'[3]ЦФО ОГМ'!J211</f>
        <v>8.0500000000000007</v>
      </c>
      <c r="R288" s="27">
        <f>P288+Q288</f>
        <v>8.0500000000000007</v>
      </c>
      <c r="S288" s="27"/>
      <c r="T288" s="27">
        <f>'[3]ЦФО ОГМ'!K211</f>
        <v>0</v>
      </c>
      <c r="U288" s="27">
        <f>S288+T288</f>
        <v>0</v>
      </c>
      <c r="V288" s="27"/>
      <c r="W288" s="27">
        <f>'[3]ЦФО ОГМ'!L211</f>
        <v>0</v>
      </c>
      <c r="X288" s="27">
        <f>V288+W288</f>
        <v>0</v>
      </c>
      <c r="Y288" s="27">
        <f>P288+S288+V288</f>
        <v>0</v>
      </c>
      <c r="Z288" s="27">
        <f>Q288+T288+W288</f>
        <v>8.0500000000000007</v>
      </c>
      <c r="AA288" s="27">
        <f>R288+U288+X288</f>
        <v>8.0500000000000007</v>
      </c>
      <c r="AB288" s="27">
        <f>M288+Y288</f>
        <v>0</v>
      </c>
      <c r="AC288" s="27">
        <f>N288+Z288</f>
        <v>8.0500000000000007</v>
      </c>
      <c r="AD288" s="27">
        <f>O288+AA288</f>
        <v>8.0500000000000007</v>
      </c>
      <c r="AE288" s="27"/>
      <c r="AF288" s="27">
        <f>'[3]ЦФО ОГМ'!O211</f>
        <v>0</v>
      </c>
      <c r="AG288" s="27">
        <f>AE288+AF288</f>
        <v>0</v>
      </c>
      <c r="AH288" s="27"/>
      <c r="AI288" s="27">
        <f>'[3]ЦФО ОГМ'!P211</f>
        <v>0</v>
      </c>
      <c r="AJ288" s="27">
        <f>AH288+AI288</f>
        <v>0</v>
      </c>
      <c r="AK288" s="27"/>
      <c r="AL288" s="27">
        <f>'[3]ЦФО ОГМ'!Q211</f>
        <v>0</v>
      </c>
      <c r="AM288" s="27">
        <f>AK288+AL288</f>
        <v>0</v>
      </c>
      <c r="AN288" s="27">
        <f>AE288+AH288+AK288</f>
        <v>0</v>
      </c>
      <c r="AO288" s="27">
        <f>AF288+AI288+AL288</f>
        <v>0</v>
      </c>
      <c r="AP288" s="27">
        <f>AG288+AJ288+AM288</f>
        <v>0</v>
      </c>
      <c r="AQ288" s="27">
        <f>AB288+AN288</f>
        <v>0</v>
      </c>
      <c r="AR288" s="27">
        <f>AC288+AO288</f>
        <v>8.0500000000000007</v>
      </c>
      <c r="AS288" s="27">
        <f>AD288+AP288</f>
        <v>8.0500000000000007</v>
      </c>
      <c r="AT288" s="27"/>
      <c r="AU288" s="27">
        <f>'[3]ЦФО ОГМ'!T211</f>
        <v>8.0500000000000007</v>
      </c>
      <c r="AV288" s="27">
        <f>AT288+AU288</f>
        <v>8.0500000000000007</v>
      </c>
      <c r="AW288" s="27"/>
      <c r="AX288" s="27">
        <f>'[3]ЦФО ОГМ'!U211</f>
        <v>0</v>
      </c>
      <c r="AY288" s="27">
        <f>AW288+AX288</f>
        <v>0</v>
      </c>
      <c r="AZ288" s="27"/>
      <c r="BA288" s="27">
        <f>'[3]ЦФО ОГМ'!V211</f>
        <v>0</v>
      </c>
      <c r="BB288" s="27">
        <f>AZ288+BA288</f>
        <v>0</v>
      </c>
      <c r="BC288" s="27">
        <f>AT288+AW288+AZ288</f>
        <v>0</v>
      </c>
      <c r="BD288" s="27">
        <f>AU288+AX288+BA288</f>
        <v>8.0500000000000007</v>
      </c>
      <c r="BE288" s="27">
        <f>AV288+AY288+BB288</f>
        <v>8.0500000000000007</v>
      </c>
      <c r="BF288" s="27">
        <f>AN288+BC288</f>
        <v>0</v>
      </c>
      <c r="BG288" s="27">
        <f>AO288+BD288</f>
        <v>8.0500000000000007</v>
      </c>
      <c r="BH288" s="27">
        <f>AP288+BE288</f>
        <v>8.0500000000000007</v>
      </c>
      <c r="BI288" s="27">
        <f>AQ288+BC288</f>
        <v>0</v>
      </c>
      <c r="BJ288" s="27">
        <f>AR288+BD288</f>
        <v>16.100000000000001</v>
      </c>
      <c r="BK288" s="27">
        <f>AS288+BE288</f>
        <v>16.100000000000001</v>
      </c>
      <c r="BL288" s="27"/>
      <c r="BM288" s="27"/>
      <c r="BN288" s="27">
        <f t="shared" si="740"/>
        <v>0</v>
      </c>
      <c r="BO288" s="27">
        <f t="shared" si="717"/>
        <v>0</v>
      </c>
      <c r="BP288" s="27">
        <f t="shared" si="707"/>
        <v>0</v>
      </c>
      <c r="BQ288" s="28"/>
    </row>
    <row r="289" spans="1:69" s="29" customFormat="1" ht="12.75" hidden="1" outlineLevel="4" x14ac:dyDescent="0.2">
      <c r="A289" s="50"/>
      <c r="B289" s="112" t="s">
        <v>226</v>
      </c>
      <c r="C289" s="113" t="s">
        <v>44</v>
      </c>
      <c r="D289" s="27"/>
      <c r="E289" s="27">
        <f>'[3]ЦФО ОГМ'!F220</f>
        <v>0</v>
      </c>
      <c r="F289" s="27">
        <f>D289+E289</f>
        <v>0</v>
      </c>
      <c r="G289" s="27"/>
      <c r="H289" s="27">
        <f>'[3]ЦФО ОГМ'!G220</f>
        <v>0</v>
      </c>
      <c r="I289" s="27">
        <f>G289+H289</f>
        <v>0</v>
      </c>
      <c r="J289" s="27"/>
      <c r="K289" s="27">
        <f>'[3]ЦФО ОГМ'!H220</f>
        <v>9.32</v>
      </c>
      <c r="L289" s="27">
        <f>J289+K289</f>
        <v>9.32</v>
      </c>
      <c r="M289" s="27">
        <f t="shared" si="721"/>
        <v>0</v>
      </c>
      <c r="N289" s="27">
        <f t="shared" si="721"/>
        <v>9.32</v>
      </c>
      <c r="O289" s="27">
        <f t="shared" si="721"/>
        <v>9.32</v>
      </c>
      <c r="P289" s="27"/>
      <c r="Q289" s="27">
        <f>'[3]ЦФО ОГМ'!J220</f>
        <v>0</v>
      </c>
      <c r="R289" s="27">
        <f>P289+Q289</f>
        <v>0</v>
      </c>
      <c r="S289" s="27"/>
      <c r="T289" s="27">
        <f>'[3]ЦФО ОГМ'!K220</f>
        <v>0</v>
      </c>
      <c r="U289" s="27">
        <f t="shared" si="735"/>
        <v>0</v>
      </c>
      <c r="V289" s="27"/>
      <c r="W289" s="27">
        <f>'[3]ЦФО ОГМ'!L220</f>
        <v>0</v>
      </c>
      <c r="X289" s="27">
        <f>V289+W289</f>
        <v>0</v>
      </c>
      <c r="Y289" s="27">
        <f t="shared" ref="Y289:AA294" si="741">P289+S289+V289</f>
        <v>0</v>
      </c>
      <c r="Z289" s="27">
        <f t="shared" si="741"/>
        <v>0</v>
      </c>
      <c r="AA289" s="27">
        <f t="shared" si="741"/>
        <v>0</v>
      </c>
      <c r="AB289" s="27">
        <f t="shared" si="725"/>
        <v>0</v>
      </c>
      <c r="AC289" s="27">
        <f t="shared" si="725"/>
        <v>9.32</v>
      </c>
      <c r="AD289" s="27">
        <f t="shared" si="725"/>
        <v>9.32</v>
      </c>
      <c r="AE289" s="27"/>
      <c r="AF289" s="27">
        <f>'[3]ЦФО ОГМ'!O220</f>
        <v>0</v>
      </c>
      <c r="AG289" s="27">
        <f>AE289+AF289</f>
        <v>0</v>
      </c>
      <c r="AH289" s="27"/>
      <c r="AI289" s="27">
        <f>'[3]ЦФО ОГМ'!P220</f>
        <v>0</v>
      </c>
      <c r="AJ289" s="27">
        <f>AH289+AI289</f>
        <v>0</v>
      </c>
      <c r="AK289" s="27"/>
      <c r="AL289" s="27">
        <f>'[3]ЦФО ОГМ'!Q220</f>
        <v>0</v>
      </c>
      <c r="AM289" s="27">
        <f t="shared" si="736"/>
        <v>0</v>
      </c>
      <c r="AN289" s="27">
        <f t="shared" ref="AN289:AP294" si="742">AE289+AH289+AK289</f>
        <v>0</v>
      </c>
      <c r="AO289" s="27">
        <f t="shared" si="742"/>
        <v>0</v>
      </c>
      <c r="AP289" s="27">
        <f t="shared" si="742"/>
        <v>0</v>
      </c>
      <c r="AQ289" s="27">
        <f t="shared" ref="AQ289:AS294" si="743">AB289+AN289</f>
        <v>0</v>
      </c>
      <c r="AR289" s="27">
        <f t="shared" si="743"/>
        <v>9.32</v>
      </c>
      <c r="AS289" s="27">
        <f t="shared" si="743"/>
        <v>9.32</v>
      </c>
      <c r="AT289" s="27"/>
      <c r="AU289" s="27">
        <f>'[3]ЦФО ОГМ'!T220</f>
        <v>0</v>
      </c>
      <c r="AV289" s="27">
        <f>AT289+AU289</f>
        <v>0</v>
      </c>
      <c r="AW289" s="27"/>
      <c r="AX289" s="27">
        <f>'[3]ЦФО ОГМ'!U220</f>
        <v>0</v>
      </c>
      <c r="AY289" s="27">
        <f>AW289+AX289</f>
        <v>0</v>
      </c>
      <c r="AZ289" s="27"/>
      <c r="BA289" s="27">
        <f>'[3]ЦФО ОГМ'!V220</f>
        <v>0</v>
      </c>
      <c r="BB289" s="27">
        <f>AZ289+BA289</f>
        <v>0</v>
      </c>
      <c r="BC289" s="27">
        <f t="shared" si="732"/>
        <v>0</v>
      </c>
      <c r="BD289" s="27">
        <f t="shared" si="732"/>
        <v>0</v>
      </c>
      <c r="BE289" s="27">
        <f t="shared" si="732"/>
        <v>0</v>
      </c>
      <c r="BF289" s="27">
        <f t="shared" si="733"/>
        <v>0</v>
      </c>
      <c r="BG289" s="27">
        <f t="shared" si="733"/>
        <v>0</v>
      </c>
      <c r="BH289" s="27">
        <f t="shared" si="733"/>
        <v>0</v>
      </c>
      <c r="BI289" s="27">
        <f t="shared" si="734"/>
        <v>0</v>
      </c>
      <c r="BJ289" s="27">
        <f t="shared" si="734"/>
        <v>9.32</v>
      </c>
      <c r="BK289" s="27">
        <f t="shared" si="734"/>
        <v>9.32</v>
      </c>
      <c r="BL289" s="27"/>
      <c r="BM289" s="27"/>
      <c r="BN289" s="27">
        <f t="shared" si="740"/>
        <v>0</v>
      </c>
      <c r="BO289" s="27">
        <f t="shared" si="717"/>
        <v>0</v>
      </c>
      <c r="BP289" s="27">
        <f t="shared" si="707"/>
        <v>0</v>
      </c>
      <c r="BQ289" s="28"/>
    </row>
    <row r="290" spans="1:69" s="29" customFormat="1" ht="12.75" hidden="1" outlineLevel="4" x14ac:dyDescent="0.2">
      <c r="A290" s="50"/>
      <c r="B290" s="112" t="s">
        <v>227</v>
      </c>
      <c r="C290" s="113" t="s">
        <v>44</v>
      </c>
      <c r="D290" s="27"/>
      <c r="E290" s="27"/>
      <c r="F290" s="27">
        <f t="shared" si="718"/>
        <v>0</v>
      </c>
      <c r="G290" s="27"/>
      <c r="H290" s="27"/>
      <c r="I290" s="27">
        <f t="shared" si="719"/>
        <v>0</v>
      </c>
      <c r="J290" s="27"/>
      <c r="K290" s="27"/>
      <c r="L290" s="27">
        <f t="shared" si="720"/>
        <v>0</v>
      </c>
      <c r="M290" s="27">
        <f t="shared" si="721"/>
        <v>0</v>
      </c>
      <c r="N290" s="27">
        <f t="shared" si="721"/>
        <v>0</v>
      </c>
      <c r="O290" s="27">
        <f t="shared" si="721"/>
        <v>0</v>
      </c>
      <c r="P290" s="27"/>
      <c r="Q290" s="27"/>
      <c r="R290" s="27">
        <f t="shared" si="722"/>
        <v>0</v>
      </c>
      <c r="S290" s="27"/>
      <c r="T290" s="27"/>
      <c r="U290" s="27">
        <f t="shared" si="735"/>
        <v>0</v>
      </c>
      <c r="V290" s="27"/>
      <c r="W290" s="27"/>
      <c r="X290" s="27">
        <f t="shared" si="723"/>
        <v>0</v>
      </c>
      <c r="Y290" s="27">
        <f t="shared" si="741"/>
        <v>0</v>
      </c>
      <c r="Z290" s="27">
        <f t="shared" si="741"/>
        <v>0</v>
      </c>
      <c r="AA290" s="27">
        <f t="shared" si="741"/>
        <v>0</v>
      </c>
      <c r="AB290" s="27">
        <f t="shared" si="725"/>
        <v>0</v>
      </c>
      <c r="AC290" s="27">
        <f t="shared" si="725"/>
        <v>0</v>
      </c>
      <c r="AD290" s="27">
        <f t="shared" si="725"/>
        <v>0</v>
      </c>
      <c r="AE290" s="27"/>
      <c r="AF290" s="27"/>
      <c r="AG290" s="27">
        <f t="shared" si="726"/>
        <v>0</v>
      </c>
      <c r="AH290" s="27"/>
      <c r="AI290" s="27"/>
      <c r="AJ290" s="27">
        <f t="shared" si="738"/>
        <v>0</v>
      </c>
      <c r="AK290" s="27"/>
      <c r="AL290" s="27"/>
      <c r="AM290" s="27">
        <f t="shared" si="736"/>
        <v>0</v>
      </c>
      <c r="AN290" s="27">
        <f t="shared" si="742"/>
        <v>0</v>
      </c>
      <c r="AO290" s="27">
        <f t="shared" si="742"/>
        <v>0</v>
      </c>
      <c r="AP290" s="27">
        <f t="shared" si="742"/>
        <v>0</v>
      </c>
      <c r="AQ290" s="27">
        <f t="shared" si="743"/>
        <v>0</v>
      </c>
      <c r="AR290" s="27">
        <f t="shared" si="743"/>
        <v>0</v>
      </c>
      <c r="AS290" s="27">
        <f t="shared" si="743"/>
        <v>0</v>
      </c>
      <c r="AT290" s="27"/>
      <c r="AU290" s="27"/>
      <c r="AV290" s="27">
        <f t="shared" si="729"/>
        <v>0</v>
      </c>
      <c r="AW290" s="27"/>
      <c r="AX290" s="27"/>
      <c r="AY290" s="27">
        <f t="shared" si="730"/>
        <v>0</v>
      </c>
      <c r="AZ290" s="27"/>
      <c r="BA290" s="27"/>
      <c r="BB290" s="27">
        <f t="shared" si="731"/>
        <v>0</v>
      </c>
      <c r="BC290" s="27">
        <f t="shared" si="732"/>
        <v>0</v>
      </c>
      <c r="BD290" s="27">
        <f t="shared" si="732"/>
        <v>0</v>
      </c>
      <c r="BE290" s="27">
        <f t="shared" si="732"/>
        <v>0</v>
      </c>
      <c r="BF290" s="27">
        <f t="shared" si="733"/>
        <v>0</v>
      </c>
      <c r="BG290" s="27">
        <f t="shared" si="733"/>
        <v>0</v>
      </c>
      <c r="BH290" s="27">
        <f t="shared" si="733"/>
        <v>0</v>
      </c>
      <c r="BI290" s="27">
        <f t="shared" si="734"/>
        <v>0</v>
      </c>
      <c r="BJ290" s="27">
        <f t="shared" si="734"/>
        <v>0</v>
      </c>
      <c r="BK290" s="27">
        <f t="shared" si="734"/>
        <v>0</v>
      </c>
      <c r="BL290" s="27"/>
      <c r="BM290" s="27"/>
      <c r="BN290" s="27">
        <f t="shared" si="740"/>
        <v>0</v>
      </c>
      <c r="BO290" s="27">
        <f t="shared" si="717"/>
        <v>0</v>
      </c>
      <c r="BP290" s="27">
        <f t="shared" si="707"/>
        <v>0</v>
      </c>
      <c r="BQ290" s="28"/>
    </row>
    <row r="291" spans="1:69" s="29" customFormat="1" ht="12.75" hidden="1" outlineLevel="4" x14ac:dyDescent="0.2">
      <c r="A291" s="114"/>
      <c r="B291" s="115" t="s">
        <v>228</v>
      </c>
      <c r="C291" s="113" t="s">
        <v>44</v>
      </c>
      <c r="D291" s="27">
        <f>SUM(D292:D292)</f>
        <v>0</v>
      </c>
      <c r="E291" s="27">
        <f>SUM(E292:E292)</f>
        <v>0</v>
      </c>
      <c r="F291" s="27">
        <f>D291+E291</f>
        <v>0</v>
      </c>
      <c r="G291" s="27">
        <f>SUM(G292:G292)</f>
        <v>0</v>
      </c>
      <c r="H291" s="27">
        <f>SUM(H292:H292)</f>
        <v>0</v>
      </c>
      <c r="I291" s="27">
        <f t="shared" si="719"/>
        <v>0</v>
      </c>
      <c r="J291" s="27">
        <f>SUM(J292:J292)</f>
        <v>0</v>
      </c>
      <c r="K291" s="27">
        <f>SUM(K292:K292)</f>
        <v>0</v>
      </c>
      <c r="L291" s="27">
        <f t="shared" si="720"/>
        <v>0</v>
      </c>
      <c r="M291" s="27">
        <f t="shared" si="721"/>
        <v>0</v>
      </c>
      <c r="N291" s="27">
        <f t="shared" si="721"/>
        <v>0</v>
      </c>
      <c r="O291" s="27">
        <f t="shared" si="721"/>
        <v>0</v>
      </c>
      <c r="P291" s="27">
        <f>SUM(P292:P292)</f>
        <v>0</v>
      </c>
      <c r="Q291" s="27">
        <f>SUM(Q292:Q292)</f>
        <v>0</v>
      </c>
      <c r="R291" s="27">
        <f>P291+Q291</f>
        <v>0</v>
      </c>
      <c r="S291" s="27">
        <f>SUM(S292:S292)</f>
        <v>0</v>
      </c>
      <c r="T291" s="27">
        <f>SUM(T292:T292)</f>
        <v>0</v>
      </c>
      <c r="U291" s="27">
        <f t="shared" si="735"/>
        <v>0</v>
      </c>
      <c r="V291" s="27">
        <f>SUM(V292:V292)</f>
        <v>0</v>
      </c>
      <c r="W291" s="27">
        <f>SUM(W292:W292)</f>
        <v>0</v>
      </c>
      <c r="X291" s="27">
        <f t="shared" si="723"/>
        <v>0</v>
      </c>
      <c r="Y291" s="27">
        <f t="shared" si="741"/>
        <v>0</v>
      </c>
      <c r="Z291" s="27">
        <f t="shared" si="741"/>
        <v>0</v>
      </c>
      <c r="AA291" s="27">
        <f t="shared" si="741"/>
        <v>0</v>
      </c>
      <c r="AB291" s="27">
        <f t="shared" si="725"/>
        <v>0</v>
      </c>
      <c r="AC291" s="27">
        <f t="shared" si="725"/>
        <v>0</v>
      </c>
      <c r="AD291" s="27">
        <f t="shared" si="725"/>
        <v>0</v>
      </c>
      <c r="AE291" s="27">
        <f>SUM(AE292:AE292)</f>
        <v>0</v>
      </c>
      <c r="AF291" s="27">
        <f>SUM(AF292:AF292)</f>
        <v>0</v>
      </c>
      <c r="AG291" s="27">
        <f>AE291+AF291</f>
        <v>0</v>
      </c>
      <c r="AH291" s="27">
        <f>SUM(AH292:AH292)</f>
        <v>0</v>
      </c>
      <c r="AI291" s="27">
        <f>SUM(AI292:AI292)</f>
        <v>0</v>
      </c>
      <c r="AJ291" s="27">
        <f t="shared" si="738"/>
        <v>0</v>
      </c>
      <c r="AK291" s="27">
        <f>SUM(AK292:AK292)</f>
        <v>0</v>
      </c>
      <c r="AL291" s="27">
        <f>SUM(AL292:AL292)</f>
        <v>0</v>
      </c>
      <c r="AM291" s="27">
        <f t="shared" si="736"/>
        <v>0</v>
      </c>
      <c r="AN291" s="27">
        <f t="shared" si="742"/>
        <v>0</v>
      </c>
      <c r="AO291" s="27">
        <f t="shared" si="742"/>
        <v>0</v>
      </c>
      <c r="AP291" s="27">
        <f t="shared" si="742"/>
        <v>0</v>
      </c>
      <c r="AQ291" s="27">
        <f t="shared" si="743"/>
        <v>0</v>
      </c>
      <c r="AR291" s="27">
        <f t="shared" si="743"/>
        <v>0</v>
      </c>
      <c r="AS291" s="27">
        <f t="shared" si="743"/>
        <v>0</v>
      </c>
      <c r="AT291" s="27">
        <f>SUM(AT292:AT292)</f>
        <v>0</v>
      </c>
      <c r="AU291" s="27">
        <f>SUM(AU292:AU292)</f>
        <v>0</v>
      </c>
      <c r="AV291" s="27">
        <f>AT291+AU291</f>
        <v>0</v>
      </c>
      <c r="AW291" s="27">
        <f>SUM(AW292:AW292)</f>
        <v>0</v>
      </c>
      <c r="AX291" s="27">
        <f>SUM(AX292:AX292)</f>
        <v>0</v>
      </c>
      <c r="AY291" s="27">
        <f t="shared" si="730"/>
        <v>0</v>
      </c>
      <c r="AZ291" s="27">
        <f>SUM(AZ292:AZ292)</f>
        <v>0</v>
      </c>
      <c r="BA291" s="27">
        <f>SUM(BA292:BA292)</f>
        <v>0</v>
      </c>
      <c r="BB291" s="27">
        <f t="shared" si="731"/>
        <v>0</v>
      </c>
      <c r="BC291" s="27">
        <f t="shared" si="732"/>
        <v>0</v>
      </c>
      <c r="BD291" s="27">
        <f t="shared" si="732"/>
        <v>0</v>
      </c>
      <c r="BE291" s="27">
        <f t="shared" si="732"/>
        <v>0</v>
      </c>
      <c r="BF291" s="27">
        <f t="shared" si="733"/>
        <v>0</v>
      </c>
      <c r="BG291" s="27">
        <f t="shared" si="733"/>
        <v>0</v>
      </c>
      <c r="BH291" s="27">
        <f t="shared" si="733"/>
        <v>0</v>
      </c>
      <c r="BI291" s="27">
        <f t="shared" si="734"/>
        <v>0</v>
      </c>
      <c r="BJ291" s="27">
        <f t="shared" si="734"/>
        <v>0</v>
      </c>
      <c r="BK291" s="27">
        <f t="shared" si="734"/>
        <v>0</v>
      </c>
      <c r="BL291" s="27">
        <f>SUM(BL292:BL292)</f>
        <v>0</v>
      </c>
      <c r="BM291" s="27">
        <f>SUM(BM292:BM292)</f>
        <v>0</v>
      </c>
      <c r="BN291" s="27">
        <f t="shared" si="740"/>
        <v>0</v>
      </c>
      <c r="BO291" s="27">
        <f t="shared" si="717"/>
        <v>0</v>
      </c>
      <c r="BP291" s="27">
        <f t="shared" si="707"/>
        <v>0</v>
      </c>
    </row>
    <row r="292" spans="1:69" hidden="1" outlineLevel="4" x14ac:dyDescent="0.2">
      <c r="A292" s="87"/>
      <c r="B292" s="116"/>
      <c r="C292" s="89" t="s">
        <v>44</v>
      </c>
      <c r="D292" s="27"/>
      <c r="E292" s="27"/>
      <c r="F292" s="27">
        <f>D292+E292</f>
        <v>0</v>
      </c>
      <c r="G292" s="27"/>
      <c r="H292" s="27"/>
      <c r="I292" s="27">
        <f t="shared" si="719"/>
        <v>0</v>
      </c>
      <c r="J292" s="27"/>
      <c r="K292" s="27"/>
      <c r="L292" s="27">
        <f t="shared" si="720"/>
        <v>0</v>
      </c>
      <c r="M292" s="27">
        <f t="shared" si="721"/>
        <v>0</v>
      </c>
      <c r="N292" s="27">
        <f t="shared" si="721"/>
        <v>0</v>
      </c>
      <c r="O292" s="27">
        <f t="shared" si="721"/>
        <v>0</v>
      </c>
      <c r="P292" s="27"/>
      <c r="Q292" s="27"/>
      <c r="R292" s="27">
        <f>P292+Q292</f>
        <v>0</v>
      </c>
      <c r="S292" s="27"/>
      <c r="T292" s="27"/>
      <c r="U292" s="27">
        <f t="shared" si="735"/>
        <v>0</v>
      </c>
      <c r="V292" s="27"/>
      <c r="W292" s="27"/>
      <c r="X292" s="27">
        <f t="shared" si="723"/>
        <v>0</v>
      </c>
      <c r="Y292" s="27">
        <f t="shared" si="741"/>
        <v>0</v>
      </c>
      <c r="Z292" s="27">
        <f t="shared" si="741"/>
        <v>0</v>
      </c>
      <c r="AA292" s="27">
        <f t="shared" si="741"/>
        <v>0</v>
      </c>
      <c r="AB292" s="27">
        <f t="shared" si="725"/>
        <v>0</v>
      </c>
      <c r="AC292" s="27">
        <f t="shared" si="725"/>
        <v>0</v>
      </c>
      <c r="AD292" s="27">
        <f t="shared" si="725"/>
        <v>0</v>
      </c>
      <c r="AE292" s="27"/>
      <c r="AF292" s="27"/>
      <c r="AG292" s="27">
        <f>AE292+AF292</f>
        <v>0</v>
      </c>
      <c r="AH292" s="27"/>
      <c r="AI292" s="27"/>
      <c r="AJ292" s="27">
        <f t="shared" si="738"/>
        <v>0</v>
      </c>
      <c r="AK292" s="27"/>
      <c r="AL292" s="27"/>
      <c r="AM292" s="27">
        <f t="shared" si="736"/>
        <v>0</v>
      </c>
      <c r="AN292" s="27">
        <f t="shared" si="742"/>
        <v>0</v>
      </c>
      <c r="AO292" s="27">
        <f t="shared" si="742"/>
        <v>0</v>
      </c>
      <c r="AP292" s="27">
        <f t="shared" si="742"/>
        <v>0</v>
      </c>
      <c r="AQ292" s="27">
        <f t="shared" si="743"/>
        <v>0</v>
      </c>
      <c r="AR292" s="27">
        <f t="shared" si="743"/>
        <v>0</v>
      </c>
      <c r="AS292" s="27">
        <f t="shared" si="743"/>
        <v>0</v>
      </c>
      <c r="AT292" s="27"/>
      <c r="AU292" s="27"/>
      <c r="AV292" s="27">
        <f>AT292+AU292</f>
        <v>0</v>
      </c>
      <c r="AW292" s="27"/>
      <c r="AX292" s="27"/>
      <c r="AY292" s="27">
        <f t="shared" si="730"/>
        <v>0</v>
      </c>
      <c r="AZ292" s="27"/>
      <c r="BA292" s="27"/>
      <c r="BB292" s="27">
        <f t="shared" si="731"/>
        <v>0</v>
      </c>
      <c r="BC292" s="27">
        <f t="shared" si="732"/>
        <v>0</v>
      </c>
      <c r="BD292" s="27">
        <f t="shared" si="732"/>
        <v>0</v>
      </c>
      <c r="BE292" s="27">
        <f t="shared" si="732"/>
        <v>0</v>
      </c>
      <c r="BF292" s="27">
        <f t="shared" si="733"/>
        <v>0</v>
      </c>
      <c r="BG292" s="27">
        <f t="shared" si="733"/>
        <v>0</v>
      </c>
      <c r="BH292" s="27">
        <f t="shared" si="733"/>
        <v>0</v>
      </c>
      <c r="BI292" s="27">
        <f t="shared" si="734"/>
        <v>0</v>
      </c>
      <c r="BJ292" s="27">
        <f t="shared" si="734"/>
        <v>0</v>
      </c>
      <c r="BK292" s="27">
        <f t="shared" si="734"/>
        <v>0</v>
      </c>
      <c r="BL292" s="27"/>
      <c r="BM292" s="27"/>
      <c r="BN292" s="27">
        <f t="shared" si="740"/>
        <v>0</v>
      </c>
      <c r="BO292" s="27">
        <f t="shared" si="717"/>
        <v>0</v>
      </c>
      <c r="BP292" s="27">
        <f t="shared" si="707"/>
        <v>0</v>
      </c>
    </row>
    <row r="293" spans="1:69" s="69" customFormat="1" ht="24" hidden="1" outlineLevel="3" x14ac:dyDescent="0.2">
      <c r="A293" s="44" t="s">
        <v>229</v>
      </c>
      <c r="B293" s="45" t="s">
        <v>230</v>
      </c>
      <c r="C293" s="67" t="s">
        <v>44</v>
      </c>
      <c r="D293" s="57">
        <f>SUM(D294:D294)</f>
        <v>0</v>
      </c>
      <c r="E293" s="57">
        <f>SUM(E294:E294)</f>
        <v>0</v>
      </c>
      <c r="F293" s="57">
        <f t="shared" si="718"/>
        <v>0</v>
      </c>
      <c r="G293" s="57">
        <f>SUM(G294:G294)</f>
        <v>0</v>
      </c>
      <c r="H293" s="57">
        <f>SUM(H294:H294)</f>
        <v>0</v>
      </c>
      <c r="I293" s="57">
        <f t="shared" si="719"/>
        <v>0</v>
      </c>
      <c r="J293" s="57">
        <f>SUM(J294:J294)</f>
        <v>0</v>
      </c>
      <c r="K293" s="57">
        <f>SUM(K294:K294)</f>
        <v>8</v>
      </c>
      <c r="L293" s="57">
        <f t="shared" si="720"/>
        <v>8</v>
      </c>
      <c r="M293" s="57">
        <f t="shared" si="721"/>
        <v>0</v>
      </c>
      <c r="N293" s="57">
        <f t="shared" si="721"/>
        <v>8</v>
      </c>
      <c r="O293" s="57">
        <f t="shared" si="721"/>
        <v>8</v>
      </c>
      <c r="P293" s="57">
        <f>SUM(P294:P294)</f>
        <v>0</v>
      </c>
      <c r="Q293" s="57">
        <f>SUM(Q294:Q294)</f>
        <v>0</v>
      </c>
      <c r="R293" s="57">
        <f t="shared" si="722"/>
        <v>0</v>
      </c>
      <c r="S293" s="57">
        <f>SUM(S294:S294)</f>
        <v>0</v>
      </c>
      <c r="T293" s="57">
        <f>SUM(T294:T294)</f>
        <v>0</v>
      </c>
      <c r="U293" s="57">
        <f t="shared" si="735"/>
        <v>0</v>
      </c>
      <c r="V293" s="57">
        <f>SUM(V294:V294)</f>
        <v>0</v>
      </c>
      <c r="W293" s="57">
        <f>SUM(W294:W294)</f>
        <v>0</v>
      </c>
      <c r="X293" s="57">
        <f t="shared" si="723"/>
        <v>0</v>
      </c>
      <c r="Y293" s="57">
        <f t="shared" si="741"/>
        <v>0</v>
      </c>
      <c r="Z293" s="57">
        <f t="shared" si="741"/>
        <v>0</v>
      </c>
      <c r="AA293" s="57">
        <f t="shared" si="741"/>
        <v>0</v>
      </c>
      <c r="AB293" s="57">
        <f t="shared" si="725"/>
        <v>0</v>
      </c>
      <c r="AC293" s="57">
        <f t="shared" si="725"/>
        <v>8</v>
      </c>
      <c r="AD293" s="57">
        <f t="shared" si="725"/>
        <v>8</v>
      </c>
      <c r="AE293" s="57">
        <f>SUM(AE294:AE294)</f>
        <v>0</v>
      </c>
      <c r="AF293" s="57">
        <f>SUM(AF294:AF294)</f>
        <v>0</v>
      </c>
      <c r="AG293" s="57">
        <f t="shared" si="726"/>
        <v>0</v>
      </c>
      <c r="AH293" s="57">
        <f>SUM(AH294:AH294)</f>
        <v>0</v>
      </c>
      <c r="AI293" s="57">
        <f>SUM(AI294:AI294)</f>
        <v>0</v>
      </c>
      <c r="AJ293" s="57">
        <f t="shared" si="738"/>
        <v>0</v>
      </c>
      <c r="AK293" s="57">
        <f>SUM(AK294:AK294)</f>
        <v>0</v>
      </c>
      <c r="AL293" s="57">
        <f>SUM(AL294:AL294)</f>
        <v>0</v>
      </c>
      <c r="AM293" s="57">
        <f t="shared" si="736"/>
        <v>0</v>
      </c>
      <c r="AN293" s="57">
        <f t="shared" si="742"/>
        <v>0</v>
      </c>
      <c r="AO293" s="57">
        <f t="shared" si="742"/>
        <v>0</v>
      </c>
      <c r="AP293" s="57">
        <f t="shared" si="742"/>
        <v>0</v>
      </c>
      <c r="AQ293" s="57">
        <f t="shared" si="743"/>
        <v>0</v>
      </c>
      <c r="AR293" s="57">
        <f t="shared" si="743"/>
        <v>8</v>
      </c>
      <c r="AS293" s="57">
        <f t="shared" si="743"/>
        <v>8</v>
      </c>
      <c r="AT293" s="57">
        <f>SUM(AT294:AT294)</f>
        <v>0</v>
      </c>
      <c r="AU293" s="57">
        <f>SUM(AU294:AU294)</f>
        <v>0</v>
      </c>
      <c r="AV293" s="57">
        <f t="shared" si="729"/>
        <v>0</v>
      </c>
      <c r="AW293" s="57">
        <f>SUM(AW294:AW294)</f>
        <v>0</v>
      </c>
      <c r="AX293" s="57">
        <f>SUM(AX294:AX294)</f>
        <v>0</v>
      </c>
      <c r="AY293" s="57">
        <f t="shared" si="730"/>
        <v>0</v>
      </c>
      <c r="AZ293" s="57">
        <f>SUM(AZ294:AZ294)</f>
        <v>0</v>
      </c>
      <c r="BA293" s="57">
        <f>SUM(BA294:BA294)</f>
        <v>0</v>
      </c>
      <c r="BB293" s="57">
        <f t="shared" si="731"/>
        <v>0</v>
      </c>
      <c r="BC293" s="57">
        <f t="shared" si="732"/>
        <v>0</v>
      </c>
      <c r="BD293" s="57">
        <f t="shared" si="732"/>
        <v>0</v>
      </c>
      <c r="BE293" s="57">
        <f t="shared" si="732"/>
        <v>0</v>
      </c>
      <c r="BF293" s="57">
        <f t="shared" si="733"/>
        <v>0</v>
      </c>
      <c r="BG293" s="57">
        <f t="shared" si="733"/>
        <v>0</v>
      </c>
      <c r="BH293" s="57">
        <f t="shared" si="733"/>
        <v>0</v>
      </c>
      <c r="BI293" s="57">
        <f t="shared" si="734"/>
        <v>0</v>
      </c>
      <c r="BJ293" s="57">
        <f t="shared" si="734"/>
        <v>8</v>
      </c>
      <c r="BK293" s="57">
        <f t="shared" si="734"/>
        <v>8</v>
      </c>
      <c r="BL293" s="57">
        <f>SUM(BL294:BL294)</f>
        <v>0</v>
      </c>
      <c r="BM293" s="57">
        <f>SUM(BM294:BM294)</f>
        <v>0</v>
      </c>
      <c r="BN293" s="57">
        <f t="shared" si="740"/>
        <v>0</v>
      </c>
      <c r="BO293" s="57">
        <f t="shared" si="717"/>
        <v>0</v>
      </c>
      <c r="BP293" s="57">
        <f t="shared" si="707"/>
        <v>0</v>
      </c>
      <c r="BQ293" s="68"/>
    </row>
    <row r="294" spans="1:69" s="29" customFormat="1" ht="12.75" hidden="1" outlineLevel="4" x14ac:dyDescent="0.2">
      <c r="A294" s="50"/>
      <c r="B294" s="112" t="s">
        <v>231</v>
      </c>
      <c r="C294" s="113" t="s">
        <v>44</v>
      </c>
      <c r="D294" s="27"/>
      <c r="E294" s="27">
        <f>[3]Метрология!C8</f>
        <v>0</v>
      </c>
      <c r="F294" s="27">
        <f t="shared" si="718"/>
        <v>0</v>
      </c>
      <c r="G294" s="27"/>
      <c r="H294" s="27">
        <f>[3]Метрология!D8</f>
        <v>0</v>
      </c>
      <c r="I294" s="27">
        <f t="shared" si="719"/>
        <v>0</v>
      </c>
      <c r="J294" s="27"/>
      <c r="K294" s="27">
        <f>[3]Метрология!E8</f>
        <v>8</v>
      </c>
      <c r="L294" s="27">
        <f t="shared" si="720"/>
        <v>8</v>
      </c>
      <c r="M294" s="27">
        <f t="shared" si="721"/>
        <v>0</v>
      </c>
      <c r="N294" s="27">
        <f t="shared" si="721"/>
        <v>8</v>
      </c>
      <c r="O294" s="27">
        <f t="shared" si="721"/>
        <v>8</v>
      </c>
      <c r="P294" s="27"/>
      <c r="Q294" s="27">
        <f>[3]Метрология!G8</f>
        <v>0</v>
      </c>
      <c r="R294" s="27">
        <f t="shared" si="722"/>
        <v>0</v>
      </c>
      <c r="S294" s="27"/>
      <c r="T294" s="27">
        <f>[3]Метрология!H8</f>
        <v>0</v>
      </c>
      <c r="U294" s="27">
        <f t="shared" si="735"/>
        <v>0</v>
      </c>
      <c r="V294" s="27"/>
      <c r="W294" s="27">
        <f>[3]Метрология!I8</f>
        <v>0</v>
      </c>
      <c r="X294" s="27">
        <f t="shared" si="723"/>
        <v>0</v>
      </c>
      <c r="Y294" s="27">
        <f t="shared" si="741"/>
        <v>0</v>
      </c>
      <c r="Z294" s="27">
        <f t="shared" si="741"/>
        <v>0</v>
      </c>
      <c r="AA294" s="27">
        <f t="shared" si="741"/>
        <v>0</v>
      </c>
      <c r="AB294" s="27">
        <f t="shared" si="725"/>
        <v>0</v>
      </c>
      <c r="AC294" s="27">
        <f t="shared" si="725"/>
        <v>8</v>
      </c>
      <c r="AD294" s="27">
        <f t="shared" si="725"/>
        <v>8</v>
      </c>
      <c r="AE294" s="27"/>
      <c r="AF294" s="27">
        <f>[3]Метрология!L8</f>
        <v>0</v>
      </c>
      <c r="AG294" s="27">
        <f t="shared" si="726"/>
        <v>0</v>
      </c>
      <c r="AH294" s="27"/>
      <c r="AI294" s="27">
        <f>[3]Метрология!M8</f>
        <v>0</v>
      </c>
      <c r="AJ294" s="27">
        <f t="shared" si="738"/>
        <v>0</v>
      </c>
      <c r="AK294" s="27"/>
      <c r="AL294" s="27">
        <f>[3]Метрология!N8</f>
        <v>0</v>
      </c>
      <c r="AM294" s="27">
        <f t="shared" si="736"/>
        <v>0</v>
      </c>
      <c r="AN294" s="27">
        <f t="shared" si="742"/>
        <v>0</v>
      </c>
      <c r="AO294" s="27">
        <f t="shared" si="742"/>
        <v>0</v>
      </c>
      <c r="AP294" s="27">
        <f t="shared" si="742"/>
        <v>0</v>
      </c>
      <c r="AQ294" s="27">
        <f t="shared" si="743"/>
        <v>0</v>
      </c>
      <c r="AR294" s="27">
        <f t="shared" si="743"/>
        <v>8</v>
      </c>
      <c r="AS294" s="27">
        <f t="shared" si="743"/>
        <v>8</v>
      </c>
      <c r="AT294" s="27"/>
      <c r="AU294" s="27">
        <f>[3]Метрология!Q8</f>
        <v>0</v>
      </c>
      <c r="AV294" s="27">
        <f t="shared" si="729"/>
        <v>0</v>
      </c>
      <c r="AW294" s="27"/>
      <c r="AX294" s="27">
        <f>[3]Метрология!R8</f>
        <v>0</v>
      </c>
      <c r="AY294" s="27">
        <f t="shared" si="730"/>
        <v>0</v>
      </c>
      <c r="AZ294" s="27"/>
      <c r="BA294" s="27">
        <f>[3]Метрология!S8</f>
        <v>0</v>
      </c>
      <c r="BB294" s="27">
        <f t="shared" si="731"/>
        <v>0</v>
      </c>
      <c r="BC294" s="27">
        <f t="shared" si="732"/>
        <v>0</v>
      </c>
      <c r="BD294" s="27">
        <f t="shared" si="732"/>
        <v>0</v>
      </c>
      <c r="BE294" s="27">
        <f t="shared" si="732"/>
        <v>0</v>
      </c>
      <c r="BF294" s="27">
        <f t="shared" si="733"/>
        <v>0</v>
      </c>
      <c r="BG294" s="27">
        <f t="shared" si="733"/>
        <v>0</v>
      </c>
      <c r="BH294" s="27">
        <f t="shared" si="733"/>
        <v>0</v>
      </c>
      <c r="BI294" s="27">
        <f t="shared" si="734"/>
        <v>0</v>
      </c>
      <c r="BJ294" s="27">
        <f t="shared" si="734"/>
        <v>8</v>
      </c>
      <c r="BK294" s="27">
        <f t="shared" si="734"/>
        <v>8</v>
      </c>
      <c r="BL294" s="27"/>
      <c r="BM294" s="27"/>
      <c r="BN294" s="27">
        <f t="shared" si="740"/>
        <v>0</v>
      </c>
      <c r="BO294" s="27">
        <f t="shared" si="717"/>
        <v>0</v>
      </c>
      <c r="BP294" s="27">
        <f t="shared" si="707"/>
        <v>0</v>
      </c>
      <c r="BQ294" s="28"/>
    </row>
    <row r="295" spans="1:69" s="103" customFormat="1" ht="12.75" customHeight="1" outlineLevel="2" collapsed="1" x14ac:dyDescent="0.2">
      <c r="A295" s="74" t="s">
        <v>232</v>
      </c>
      <c r="B295" s="101" t="s">
        <v>233</v>
      </c>
      <c r="C295" s="102" t="s">
        <v>44</v>
      </c>
      <c r="D295" s="41"/>
      <c r="E295" s="41">
        <f>SUM(E296:E297)</f>
        <v>61.301667754285738</v>
      </c>
      <c r="F295" s="41">
        <f t="shared" si="718"/>
        <v>61.301667754285738</v>
      </c>
      <c r="G295" s="41"/>
      <c r="H295" s="41">
        <f>SUM(H296:H297)</f>
        <v>40.381739748571427</v>
      </c>
      <c r="I295" s="41">
        <f t="shared" si="719"/>
        <v>40.381739748571427</v>
      </c>
      <c r="J295" s="41"/>
      <c r="K295" s="41">
        <f>SUM(K296:K297)</f>
        <v>40.419913723428571</v>
      </c>
      <c r="L295" s="41">
        <f t="shared" si="720"/>
        <v>40.419913723428571</v>
      </c>
      <c r="M295" s="41">
        <f>SUM(M296:M297)</f>
        <v>0</v>
      </c>
      <c r="N295" s="41">
        <f>SUM(N296:N297)</f>
        <v>142.10332122628574</v>
      </c>
      <c r="O295" s="41">
        <f>SUM(O296:O297)</f>
        <v>142.10332122628574</v>
      </c>
      <c r="P295" s="41"/>
      <c r="Q295" s="41">
        <f>SUM(Q296:Q297)</f>
        <v>40.400826735999999</v>
      </c>
      <c r="R295" s="41">
        <f t="shared" si="722"/>
        <v>40.400826735999999</v>
      </c>
      <c r="S295" s="41"/>
      <c r="T295" s="41">
        <f>SUM(T296:T297)</f>
        <v>40.381739748571427</v>
      </c>
      <c r="U295" s="41">
        <f t="shared" si="735"/>
        <v>40.381739748571427</v>
      </c>
      <c r="V295" s="41"/>
      <c r="W295" s="41">
        <f>SUM(W296:W297)</f>
        <v>40.400826735999999</v>
      </c>
      <c r="X295" s="41">
        <f t="shared" si="723"/>
        <v>40.400826735999999</v>
      </c>
      <c r="Y295" s="41">
        <f t="shared" ref="Y295:AD295" si="744">SUM(Y296:Y297)</f>
        <v>0</v>
      </c>
      <c r="Z295" s="41">
        <f t="shared" si="744"/>
        <v>121.18339322057143</v>
      </c>
      <c r="AA295" s="41">
        <f t="shared" si="744"/>
        <v>121.18339322057143</v>
      </c>
      <c r="AB295" s="41">
        <f t="shared" si="744"/>
        <v>0</v>
      </c>
      <c r="AC295" s="41">
        <f t="shared" si="744"/>
        <v>263.28671444685716</v>
      </c>
      <c r="AD295" s="41">
        <f t="shared" si="744"/>
        <v>263.28671444685716</v>
      </c>
      <c r="AE295" s="41"/>
      <c r="AF295" s="41">
        <f>SUM(AF296:AF297)</f>
        <v>40.381739748571427</v>
      </c>
      <c r="AG295" s="41">
        <f t="shared" si="726"/>
        <v>40.381739748571427</v>
      </c>
      <c r="AH295" s="41"/>
      <c r="AI295" s="41">
        <f>SUM(AI296:AI297)</f>
        <v>40.419913723428571</v>
      </c>
      <c r="AJ295" s="41">
        <f t="shared" si="738"/>
        <v>40.419913723428571</v>
      </c>
      <c r="AK295" s="41"/>
      <c r="AL295" s="41">
        <f>SUM(AL296:AL297)</f>
        <v>40.400826735999999</v>
      </c>
      <c r="AM295" s="41">
        <f t="shared" si="736"/>
        <v>40.400826735999999</v>
      </c>
      <c r="AN295" s="41">
        <f t="shared" ref="AN295:AS295" si="745">SUM(AN296:AN297)</f>
        <v>0</v>
      </c>
      <c r="AO295" s="41">
        <f t="shared" si="745"/>
        <v>121.202480208</v>
      </c>
      <c r="AP295" s="41">
        <f t="shared" si="745"/>
        <v>98.08256648457143</v>
      </c>
      <c r="AQ295" s="41">
        <f t="shared" si="745"/>
        <v>0</v>
      </c>
      <c r="AR295" s="41">
        <f t="shared" si="745"/>
        <v>384.48919465485716</v>
      </c>
      <c r="AS295" s="41">
        <f t="shared" si="745"/>
        <v>361.36928093142859</v>
      </c>
      <c r="AT295" s="41"/>
      <c r="AU295" s="41">
        <f>SUM(AU296:AU297)</f>
        <v>40.400826735999999</v>
      </c>
      <c r="AV295" s="41">
        <f t="shared" si="729"/>
        <v>40.400826735999999</v>
      </c>
      <c r="AW295" s="41"/>
      <c r="AX295" s="41">
        <f>SUM(AX296:AX297)</f>
        <v>40.381739748571427</v>
      </c>
      <c r="AY295" s="41">
        <f t="shared" si="730"/>
        <v>40.381739748571427</v>
      </c>
      <c r="AZ295" s="41"/>
      <c r="BA295" s="41">
        <f>SUM(BA296:BA297)</f>
        <v>40.419913723428571</v>
      </c>
      <c r="BB295" s="41">
        <f t="shared" si="731"/>
        <v>40.419913723428571</v>
      </c>
      <c r="BC295" s="41">
        <f>SUM(BC296:BC297)</f>
        <v>0</v>
      </c>
      <c r="BD295" s="41">
        <f>SUM(BD296:BD297)</f>
        <v>121.202480208</v>
      </c>
      <c r="BE295" s="41">
        <f>SUM(BE296:BE297)</f>
        <v>121.202480208</v>
      </c>
      <c r="BF295" s="41">
        <f t="shared" ref="BF295:BK295" si="746">SUM(BF296:BF297)</f>
        <v>0</v>
      </c>
      <c r="BG295" s="41">
        <f t="shared" si="746"/>
        <v>242.40496041599999</v>
      </c>
      <c r="BH295" s="41">
        <f t="shared" si="746"/>
        <v>219.28504669257143</v>
      </c>
      <c r="BI295" s="41">
        <f t="shared" si="746"/>
        <v>0</v>
      </c>
      <c r="BJ295" s="41">
        <f t="shared" si="746"/>
        <v>505.69167486285716</v>
      </c>
      <c r="BK295" s="41">
        <f t="shared" si="746"/>
        <v>482.57176113942859</v>
      </c>
      <c r="BL295" s="41"/>
      <c r="BM295" s="41">
        <f>SUM(BM296:BM297)</f>
        <v>17.306999999999999</v>
      </c>
      <c r="BN295" s="41">
        <f t="shared" si="740"/>
        <v>17.306999999999999</v>
      </c>
      <c r="BO295" s="41">
        <f>BN295-AJ295</f>
        <v>-23.112913723428573</v>
      </c>
      <c r="BP295" s="41">
        <f t="shared" si="707"/>
        <v>-37.70356430769813</v>
      </c>
      <c r="BQ295" s="71"/>
    </row>
    <row r="296" spans="1:69" ht="12.75" hidden="1" customHeight="1" outlineLevel="3" x14ac:dyDescent="0.2">
      <c r="A296" s="83" t="s">
        <v>234</v>
      </c>
      <c r="B296" s="105" t="s">
        <v>235</v>
      </c>
      <c r="C296" s="89" t="s">
        <v>44</v>
      </c>
      <c r="D296" s="57"/>
      <c r="E296" s="57">
        <f>[3]ОТО!D30</f>
        <v>61.015362942857166</v>
      </c>
      <c r="F296" s="57">
        <f t="shared" si="718"/>
        <v>61.015362942857166</v>
      </c>
      <c r="G296" s="57"/>
      <c r="H296" s="57">
        <f>[3]ОТО!E30</f>
        <v>40</v>
      </c>
      <c r="I296" s="57">
        <f t="shared" si="719"/>
        <v>40</v>
      </c>
      <c r="J296" s="57"/>
      <c r="K296" s="57">
        <f>[3]ОТО!F30</f>
        <v>40</v>
      </c>
      <c r="L296" s="57">
        <f t="shared" si="720"/>
        <v>40</v>
      </c>
      <c r="M296" s="57">
        <f t="shared" ref="M296:O313" si="747">D296+G296+J296</f>
        <v>0</v>
      </c>
      <c r="N296" s="57">
        <f t="shared" si="747"/>
        <v>141.01536294285717</v>
      </c>
      <c r="O296" s="57">
        <f t="shared" si="747"/>
        <v>141.01536294285717</v>
      </c>
      <c r="P296" s="57"/>
      <c r="Q296" s="57">
        <f>[3]ОТО!H30</f>
        <v>40</v>
      </c>
      <c r="R296" s="57">
        <f t="shared" si="722"/>
        <v>40</v>
      </c>
      <c r="S296" s="57"/>
      <c r="T296" s="57">
        <f>[3]ОТО!I30</f>
        <v>40</v>
      </c>
      <c r="U296" s="57">
        <f t="shared" si="735"/>
        <v>40</v>
      </c>
      <c r="V296" s="57"/>
      <c r="W296" s="57">
        <f>[3]ОТО!J30</f>
        <v>40</v>
      </c>
      <c r="X296" s="57">
        <f t="shared" si="723"/>
        <v>40</v>
      </c>
      <c r="Y296" s="57">
        <f t="shared" ref="Y296:AA315" si="748">P296+S296+V296</f>
        <v>0</v>
      </c>
      <c r="Z296" s="57">
        <f t="shared" si="748"/>
        <v>120</v>
      </c>
      <c r="AA296" s="57">
        <f t="shared" si="748"/>
        <v>120</v>
      </c>
      <c r="AB296" s="57">
        <f t="shared" ref="AB296:AD313" si="749">M296+Y296</f>
        <v>0</v>
      </c>
      <c r="AC296" s="57">
        <f t="shared" si="749"/>
        <v>261.01536294285717</v>
      </c>
      <c r="AD296" s="57">
        <f t="shared" si="749"/>
        <v>261.01536294285717</v>
      </c>
      <c r="AE296" s="57"/>
      <c r="AF296" s="57">
        <f>[3]ОТО!M30</f>
        <v>40</v>
      </c>
      <c r="AG296" s="57">
        <f t="shared" si="726"/>
        <v>40</v>
      </c>
      <c r="AH296" s="57"/>
      <c r="AI296" s="57">
        <f>[3]ОТО!N30</f>
        <v>40</v>
      </c>
      <c r="AJ296" s="57">
        <v>17.3</v>
      </c>
      <c r="AK296" s="57"/>
      <c r="AL296" s="57">
        <f>[3]ОТО!O30</f>
        <v>40</v>
      </c>
      <c r="AM296" s="57">
        <f t="shared" si="736"/>
        <v>40</v>
      </c>
      <c r="AN296" s="57">
        <f t="shared" ref="AN296:AP315" si="750">AE296+AH296+AK296</f>
        <v>0</v>
      </c>
      <c r="AO296" s="57">
        <f t="shared" si="750"/>
        <v>120</v>
      </c>
      <c r="AP296" s="57">
        <f t="shared" si="750"/>
        <v>97.3</v>
      </c>
      <c r="AQ296" s="57">
        <f t="shared" ref="AQ296:AS313" si="751">AB296+AN296</f>
        <v>0</v>
      </c>
      <c r="AR296" s="57">
        <f t="shared" si="751"/>
        <v>381.01536294285717</v>
      </c>
      <c r="AS296" s="57">
        <f t="shared" si="751"/>
        <v>358.31536294285718</v>
      </c>
      <c r="AT296" s="57"/>
      <c r="AU296" s="57">
        <f>[3]ОТО!R30</f>
        <v>40</v>
      </c>
      <c r="AV296" s="57">
        <f t="shared" si="729"/>
        <v>40</v>
      </c>
      <c r="AW296" s="57"/>
      <c r="AX296" s="57">
        <f>[3]ОТО!S30</f>
        <v>40</v>
      </c>
      <c r="AY296" s="57">
        <f t="shared" si="730"/>
        <v>40</v>
      </c>
      <c r="AZ296" s="57"/>
      <c r="BA296" s="57">
        <f>[3]ОТО!T30</f>
        <v>40</v>
      </c>
      <c r="BB296" s="57">
        <f t="shared" si="731"/>
        <v>40</v>
      </c>
      <c r="BC296" s="57">
        <f t="shared" ref="BC296:BE315" si="752">AT296+AW296+AZ296</f>
        <v>0</v>
      </c>
      <c r="BD296" s="57">
        <f t="shared" si="752"/>
        <v>120</v>
      </c>
      <c r="BE296" s="57">
        <f t="shared" si="752"/>
        <v>120</v>
      </c>
      <c r="BF296" s="57">
        <f t="shared" ref="BF296:BH313" si="753">AN296+BC296</f>
        <v>0</v>
      </c>
      <c r="BG296" s="57">
        <f t="shared" si="753"/>
        <v>240</v>
      </c>
      <c r="BH296" s="57">
        <f t="shared" si="753"/>
        <v>217.3</v>
      </c>
      <c r="BI296" s="57">
        <f t="shared" ref="BI296:BK313" si="754">AQ296+BC296</f>
        <v>0</v>
      </c>
      <c r="BJ296" s="57">
        <f t="shared" si="754"/>
        <v>501.01536294285717</v>
      </c>
      <c r="BK296" s="57">
        <f t="shared" si="754"/>
        <v>478.31536294285718</v>
      </c>
      <c r="BL296" s="57"/>
      <c r="BM296" s="57">
        <v>17.306999999999999</v>
      </c>
      <c r="BN296" s="57">
        <f t="shared" si="740"/>
        <v>17.306999999999999</v>
      </c>
      <c r="BO296" s="57">
        <f>BN296-AJ296</f>
        <v>6.9999999999978968E-3</v>
      </c>
      <c r="BP296" s="57">
        <f t="shared" si="707"/>
        <v>1.1472520464319159E-2</v>
      </c>
    </row>
    <row r="297" spans="1:69" ht="12.75" hidden="1" customHeight="1" outlineLevel="3" x14ac:dyDescent="0.2">
      <c r="A297" s="83" t="s">
        <v>236</v>
      </c>
      <c r="B297" s="106" t="s">
        <v>237</v>
      </c>
      <c r="C297" s="89" t="s">
        <v>44</v>
      </c>
      <c r="D297" s="57"/>
      <c r="E297" s="57">
        <f>[3]ОТО!D46</f>
        <v>0.28630481142857145</v>
      </c>
      <c r="F297" s="57">
        <f t="shared" si="718"/>
        <v>0.28630481142857145</v>
      </c>
      <c r="G297" s="57"/>
      <c r="H297" s="57">
        <f>[3]ОТО!E46</f>
        <v>0.38173974857142856</v>
      </c>
      <c r="I297" s="57">
        <f t="shared" si="719"/>
        <v>0.38173974857142856</v>
      </c>
      <c r="J297" s="57"/>
      <c r="K297" s="57">
        <f>[3]ОТО!F46</f>
        <v>0.41991372342857147</v>
      </c>
      <c r="L297" s="57">
        <f t="shared" si="720"/>
        <v>0.41991372342857147</v>
      </c>
      <c r="M297" s="57">
        <f t="shared" si="747"/>
        <v>0</v>
      </c>
      <c r="N297" s="57">
        <f t="shared" si="747"/>
        <v>1.0879582834285715</v>
      </c>
      <c r="O297" s="57">
        <f t="shared" si="747"/>
        <v>1.0879582834285715</v>
      </c>
      <c r="P297" s="57"/>
      <c r="Q297" s="57">
        <f>[3]ОТО!H46</f>
        <v>0.40082673600000002</v>
      </c>
      <c r="R297" s="57">
        <f t="shared" si="722"/>
        <v>0.40082673600000002</v>
      </c>
      <c r="S297" s="57"/>
      <c r="T297" s="57">
        <f>[3]ОТО!I46</f>
        <v>0.38173974857142856</v>
      </c>
      <c r="U297" s="57">
        <f t="shared" si="735"/>
        <v>0.38173974857142856</v>
      </c>
      <c r="V297" s="57"/>
      <c r="W297" s="57">
        <f>[3]ОТО!J46</f>
        <v>0.40082673600000002</v>
      </c>
      <c r="X297" s="57">
        <f t="shared" si="723"/>
        <v>0.40082673600000002</v>
      </c>
      <c r="Y297" s="57">
        <f t="shared" si="748"/>
        <v>0</v>
      </c>
      <c r="Z297" s="57">
        <f t="shared" si="748"/>
        <v>1.1833932205714286</v>
      </c>
      <c r="AA297" s="57">
        <f t="shared" si="748"/>
        <v>1.1833932205714286</v>
      </c>
      <c r="AB297" s="57">
        <f t="shared" si="749"/>
        <v>0</v>
      </c>
      <c r="AC297" s="57">
        <f t="shared" si="749"/>
        <v>2.2713515040000001</v>
      </c>
      <c r="AD297" s="57">
        <f t="shared" si="749"/>
        <v>2.2713515040000001</v>
      </c>
      <c r="AE297" s="57"/>
      <c r="AF297" s="57">
        <f>[3]ОТО!M46</f>
        <v>0.38173974857142856</v>
      </c>
      <c r="AG297" s="57">
        <f t="shared" si="726"/>
        <v>0.38173974857142856</v>
      </c>
      <c r="AH297" s="57"/>
      <c r="AI297" s="57">
        <f>[3]ОТО!N46</f>
        <v>0.41991372342857147</v>
      </c>
      <c r="AJ297" s="57">
        <v>0</v>
      </c>
      <c r="AK297" s="57"/>
      <c r="AL297" s="57">
        <f>[3]ОТО!O46</f>
        <v>0.40082673600000002</v>
      </c>
      <c r="AM297" s="57">
        <f t="shared" si="736"/>
        <v>0.40082673600000002</v>
      </c>
      <c r="AN297" s="57">
        <f t="shared" si="750"/>
        <v>0</v>
      </c>
      <c r="AO297" s="57">
        <f t="shared" si="750"/>
        <v>1.2024802080000001</v>
      </c>
      <c r="AP297" s="57">
        <f t="shared" si="750"/>
        <v>0.78256648457142863</v>
      </c>
      <c r="AQ297" s="57">
        <f t="shared" si="751"/>
        <v>0</v>
      </c>
      <c r="AR297" s="57">
        <f t="shared" si="751"/>
        <v>3.473831712</v>
      </c>
      <c r="AS297" s="57">
        <f t="shared" si="751"/>
        <v>3.0539179885714285</v>
      </c>
      <c r="AT297" s="57"/>
      <c r="AU297" s="57">
        <f>[3]ОТО!R46</f>
        <v>0.40082673600000002</v>
      </c>
      <c r="AV297" s="57">
        <f t="shared" si="729"/>
        <v>0.40082673600000002</v>
      </c>
      <c r="AW297" s="57"/>
      <c r="AX297" s="57">
        <f>[3]ОТО!S46</f>
        <v>0.38173974857142856</v>
      </c>
      <c r="AY297" s="57">
        <f t="shared" si="730"/>
        <v>0.38173974857142856</v>
      </c>
      <c r="AZ297" s="57"/>
      <c r="BA297" s="57">
        <f>[3]ОТО!T46</f>
        <v>0.41991372342857147</v>
      </c>
      <c r="BB297" s="57">
        <f t="shared" si="731"/>
        <v>0.41991372342857147</v>
      </c>
      <c r="BC297" s="57">
        <f t="shared" si="752"/>
        <v>0</v>
      </c>
      <c r="BD297" s="57">
        <f t="shared" si="752"/>
        <v>1.2024802080000001</v>
      </c>
      <c r="BE297" s="57">
        <f t="shared" si="752"/>
        <v>1.2024802080000001</v>
      </c>
      <c r="BF297" s="57">
        <f t="shared" si="753"/>
        <v>0</v>
      </c>
      <c r="BG297" s="57">
        <f t="shared" si="753"/>
        <v>2.4049604160000002</v>
      </c>
      <c r="BH297" s="57">
        <f t="shared" si="753"/>
        <v>1.9850466925714287</v>
      </c>
      <c r="BI297" s="57">
        <f t="shared" si="754"/>
        <v>0</v>
      </c>
      <c r="BJ297" s="57">
        <f t="shared" si="754"/>
        <v>4.6763119199999998</v>
      </c>
      <c r="BK297" s="57">
        <f t="shared" si="754"/>
        <v>4.2563981965714284</v>
      </c>
      <c r="BL297" s="57"/>
      <c r="BM297" s="57"/>
      <c r="BN297" s="57">
        <f t="shared" si="740"/>
        <v>0</v>
      </c>
      <c r="BO297" s="57">
        <f>BN297-AJ297</f>
        <v>0</v>
      </c>
      <c r="BP297" s="57">
        <f t="shared" si="707"/>
        <v>0</v>
      </c>
    </row>
    <row r="298" spans="1:69" s="103" customFormat="1" ht="12.75" customHeight="1" outlineLevel="2" x14ac:dyDescent="0.2">
      <c r="A298" s="74" t="s">
        <v>238</v>
      </c>
      <c r="B298" s="101" t="s">
        <v>239</v>
      </c>
      <c r="C298" s="102" t="s">
        <v>44</v>
      </c>
      <c r="D298" s="41"/>
      <c r="E298" s="41">
        <f>[3]ФОТ!E35</f>
        <v>244.33200088273659</v>
      </c>
      <c r="F298" s="41">
        <f t="shared" si="718"/>
        <v>244.33200088273659</v>
      </c>
      <c r="G298" s="41"/>
      <c r="H298" s="41">
        <f>[3]ФОТ!G35</f>
        <v>245.07862830273658</v>
      </c>
      <c r="I298" s="41">
        <f t="shared" si="719"/>
        <v>245.07862830273658</v>
      </c>
      <c r="J298" s="41"/>
      <c r="K298" s="41">
        <f>[3]ФОТ!I35</f>
        <v>248.06513798273659</v>
      </c>
      <c r="L298" s="41">
        <f t="shared" si="720"/>
        <v>248.06513798273659</v>
      </c>
      <c r="M298" s="41">
        <f t="shared" si="747"/>
        <v>0</v>
      </c>
      <c r="N298" s="41">
        <f t="shared" si="747"/>
        <v>737.47576716820981</v>
      </c>
      <c r="O298" s="41">
        <f t="shared" si="747"/>
        <v>737.47576716820981</v>
      </c>
      <c r="P298" s="41"/>
      <c r="Q298" s="41">
        <f>[3]ФОТ!M35</f>
        <v>234.28418742497672</v>
      </c>
      <c r="R298" s="41">
        <f t="shared" si="722"/>
        <v>234.28418742497672</v>
      </c>
      <c r="S298" s="41"/>
      <c r="T298" s="41">
        <f>[3]ФОТ!O35</f>
        <v>236.25562535393738</v>
      </c>
      <c r="U298" s="41">
        <f t="shared" si="735"/>
        <v>236.25562535393738</v>
      </c>
      <c r="V298" s="41"/>
      <c r="W298" s="41">
        <f>[3]ФОТ!Q35</f>
        <v>218.76043339995994</v>
      </c>
      <c r="X298" s="41">
        <f t="shared" si="723"/>
        <v>218.76043339995994</v>
      </c>
      <c r="Y298" s="41">
        <f t="shared" si="748"/>
        <v>0</v>
      </c>
      <c r="Z298" s="41">
        <f t="shared" si="748"/>
        <v>689.30024617887398</v>
      </c>
      <c r="AA298" s="41">
        <f t="shared" si="748"/>
        <v>689.30024617887398</v>
      </c>
      <c r="AB298" s="41">
        <f t="shared" si="749"/>
        <v>0</v>
      </c>
      <c r="AC298" s="41">
        <f t="shared" si="749"/>
        <v>1426.7760133470838</v>
      </c>
      <c r="AD298" s="41">
        <f t="shared" si="749"/>
        <v>1426.7760133470838</v>
      </c>
      <c r="AE298" s="41"/>
      <c r="AF298" s="41">
        <f>[3]ФОТ!W35</f>
        <v>244.47947036411102</v>
      </c>
      <c r="AG298" s="41">
        <f t="shared" si="726"/>
        <v>244.47947036411102</v>
      </c>
      <c r="AH298" s="41"/>
      <c r="AI298" s="41">
        <v>174.28700000000001</v>
      </c>
      <c r="AJ298" s="41">
        <f t="shared" si="738"/>
        <v>174.28700000000001</v>
      </c>
      <c r="AK298" s="41"/>
      <c r="AL298" s="41">
        <f>[3]ФОТ!AA35</f>
        <v>216.11024327099921</v>
      </c>
      <c r="AM298" s="41">
        <f t="shared" si="736"/>
        <v>216.11024327099921</v>
      </c>
      <c r="AN298" s="41">
        <f t="shared" si="750"/>
        <v>0</v>
      </c>
      <c r="AO298" s="41">
        <f t="shared" si="750"/>
        <v>634.87671363511026</v>
      </c>
      <c r="AP298" s="41">
        <f t="shared" si="750"/>
        <v>634.87671363511026</v>
      </c>
      <c r="AQ298" s="41">
        <f t="shared" si="751"/>
        <v>0</v>
      </c>
      <c r="AR298" s="41">
        <f t="shared" si="751"/>
        <v>2061.6527269821941</v>
      </c>
      <c r="AS298" s="41">
        <f t="shared" si="751"/>
        <v>2061.6527269821941</v>
      </c>
      <c r="AT298" s="41"/>
      <c r="AU298" s="41">
        <f>[3]ФОТ!AG35</f>
        <v>244.99194902635273</v>
      </c>
      <c r="AV298" s="41">
        <f t="shared" si="729"/>
        <v>244.99194902635273</v>
      </c>
      <c r="AW298" s="41"/>
      <c r="AX298" s="41">
        <f>[3]ФОТ!AI35</f>
        <v>215.12452430651888</v>
      </c>
      <c r="AY298" s="41">
        <f t="shared" si="730"/>
        <v>215.12452430651888</v>
      </c>
      <c r="AZ298" s="41"/>
      <c r="BA298" s="41">
        <f>[3]ФОТ!AK35</f>
        <v>215.8032765065189</v>
      </c>
      <c r="BB298" s="41">
        <f t="shared" si="731"/>
        <v>215.8032765065189</v>
      </c>
      <c r="BC298" s="41">
        <f t="shared" si="752"/>
        <v>0</v>
      </c>
      <c r="BD298" s="41">
        <f t="shared" si="752"/>
        <v>675.91974983939053</v>
      </c>
      <c r="BE298" s="41">
        <f t="shared" si="752"/>
        <v>675.91974983939053</v>
      </c>
      <c r="BF298" s="41">
        <f t="shared" si="753"/>
        <v>0</v>
      </c>
      <c r="BG298" s="41">
        <f t="shared" si="753"/>
        <v>1310.7964634745008</v>
      </c>
      <c r="BH298" s="41">
        <f t="shared" si="753"/>
        <v>1310.7964634745008</v>
      </c>
      <c r="BI298" s="41">
        <f t="shared" si="754"/>
        <v>0</v>
      </c>
      <c r="BJ298" s="41">
        <f t="shared" si="754"/>
        <v>2737.5724768215846</v>
      </c>
      <c r="BK298" s="41">
        <f t="shared" si="754"/>
        <v>2737.5724768215846</v>
      </c>
      <c r="BL298" s="41"/>
      <c r="BM298" s="41">
        <v>131.44800000000001</v>
      </c>
      <c r="BN298" s="41">
        <f t="shared" si="740"/>
        <v>131.44800000000001</v>
      </c>
      <c r="BO298" s="41">
        <f>BN298-AJ298</f>
        <v>-42.838999999999999</v>
      </c>
      <c r="BP298" s="41">
        <f t="shared" si="707"/>
        <v>-17.533110622116144</v>
      </c>
      <c r="BQ298" s="71">
        <v>290.10000000000002</v>
      </c>
    </row>
    <row r="299" spans="1:69" s="103" customFormat="1" ht="12.75" customHeight="1" outlineLevel="2" x14ac:dyDescent="0.2">
      <c r="A299" s="74" t="s">
        <v>240</v>
      </c>
      <c r="B299" s="101" t="s">
        <v>241</v>
      </c>
      <c r="C299" s="102" t="s">
        <v>44</v>
      </c>
      <c r="D299" s="41"/>
      <c r="E299" s="41">
        <f>[3]ФОТ!E36</f>
        <v>398.42105810199223</v>
      </c>
      <c r="F299" s="41">
        <f>D299+E299</f>
        <v>398.42105810199223</v>
      </c>
      <c r="G299" s="41"/>
      <c r="H299" s="41">
        <f>[3]ФОТ!G36</f>
        <v>396.8426812138714</v>
      </c>
      <c r="I299" s="41">
        <f>G299+H299</f>
        <v>396.8426812138714</v>
      </c>
      <c r="J299" s="41"/>
      <c r="K299" s="41">
        <f>[3]ФОТ!I36</f>
        <v>402.7387491976645</v>
      </c>
      <c r="L299" s="41">
        <f>J299+K299</f>
        <v>402.7387491976645</v>
      </c>
      <c r="M299" s="41">
        <f t="shared" si="747"/>
        <v>0</v>
      </c>
      <c r="N299" s="41">
        <f t="shared" si="747"/>
        <v>1198.0024885135281</v>
      </c>
      <c r="O299" s="41">
        <f t="shared" si="747"/>
        <v>1198.0024885135281</v>
      </c>
      <c r="P299" s="41"/>
      <c r="Q299" s="41">
        <f>[3]ФОТ!M36</f>
        <v>380.40174149298736</v>
      </c>
      <c r="R299" s="41">
        <f>P299+Q299</f>
        <v>380.40174149298736</v>
      </c>
      <c r="S299" s="41"/>
      <c r="T299" s="41">
        <f>[3]ФОТ!O36</f>
        <v>375.40174149298736</v>
      </c>
      <c r="U299" s="41">
        <f t="shared" si="735"/>
        <v>375.40174149298736</v>
      </c>
      <c r="V299" s="41"/>
      <c r="W299" s="41">
        <f>[3]ФОТ!Q36</f>
        <v>378.64836891298739</v>
      </c>
      <c r="X299" s="41">
        <f>V299+W299</f>
        <v>378.64836891298739</v>
      </c>
      <c r="Y299" s="41">
        <f t="shared" si="748"/>
        <v>0</v>
      </c>
      <c r="Z299" s="41">
        <f t="shared" si="748"/>
        <v>1134.4518518989621</v>
      </c>
      <c r="AA299" s="41">
        <f t="shared" si="748"/>
        <v>1134.4518518989621</v>
      </c>
      <c r="AB299" s="41">
        <f t="shared" si="749"/>
        <v>0</v>
      </c>
      <c r="AC299" s="41">
        <f t="shared" si="749"/>
        <v>2332.4543404124902</v>
      </c>
      <c r="AD299" s="41">
        <f t="shared" si="749"/>
        <v>2332.4543404124902</v>
      </c>
      <c r="AE299" s="41"/>
      <c r="AF299" s="41">
        <f>[3]ФОТ!W36</f>
        <v>443.46919665983739</v>
      </c>
      <c r="AG299" s="41">
        <f>AE299+AF299</f>
        <v>443.46919665983739</v>
      </c>
      <c r="AH299" s="41"/>
      <c r="AI299" s="41">
        <v>349.93400000000003</v>
      </c>
      <c r="AJ299" s="41">
        <f>AH299+AI299</f>
        <v>349.93400000000003</v>
      </c>
      <c r="AK299" s="41"/>
      <c r="AL299" s="41">
        <f>[3]ФОТ!AA36</f>
        <v>379.22879217144163</v>
      </c>
      <c r="AM299" s="41">
        <f t="shared" si="736"/>
        <v>379.22879217144163</v>
      </c>
      <c r="AN299" s="41">
        <f t="shared" si="750"/>
        <v>0</v>
      </c>
      <c r="AO299" s="41">
        <f t="shared" si="750"/>
        <v>1172.6319888312792</v>
      </c>
      <c r="AP299" s="41">
        <f t="shared" si="750"/>
        <v>1172.6319888312792</v>
      </c>
      <c r="AQ299" s="41">
        <f t="shared" si="751"/>
        <v>0</v>
      </c>
      <c r="AR299" s="41">
        <f t="shared" si="751"/>
        <v>3505.0863292437693</v>
      </c>
      <c r="AS299" s="41">
        <f t="shared" si="751"/>
        <v>3505.0863292437693</v>
      </c>
      <c r="AT299" s="41"/>
      <c r="AU299" s="41">
        <f>[3]ФОТ!AG36</f>
        <v>441.5330236646094</v>
      </c>
      <c r="AV299" s="41">
        <f>AT299+AU299</f>
        <v>441.5330236646094</v>
      </c>
      <c r="AW299" s="41"/>
      <c r="AX299" s="41">
        <f>[3]ФОТ!AI36</f>
        <v>373.85351570145747</v>
      </c>
      <c r="AY299" s="41">
        <f>AW299+AX299</f>
        <v>373.85351570145747</v>
      </c>
      <c r="AZ299" s="41"/>
      <c r="BA299" s="41">
        <f>[3]ФОТ!AK36</f>
        <v>377.87425601722248</v>
      </c>
      <c r="BB299" s="41">
        <f>AZ299+BA299</f>
        <v>377.87425601722248</v>
      </c>
      <c r="BC299" s="41">
        <f t="shared" si="752"/>
        <v>0</v>
      </c>
      <c r="BD299" s="41">
        <f t="shared" si="752"/>
        <v>1193.2607953832894</v>
      </c>
      <c r="BE299" s="41">
        <f t="shared" si="752"/>
        <v>1193.2607953832894</v>
      </c>
      <c r="BF299" s="41">
        <f t="shared" si="753"/>
        <v>0</v>
      </c>
      <c r="BG299" s="41">
        <f t="shared" si="753"/>
        <v>2365.8927842145686</v>
      </c>
      <c r="BH299" s="41">
        <f t="shared" si="753"/>
        <v>2365.8927842145686</v>
      </c>
      <c r="BI299" s="41">
        <f t="shared" si="754"/>
        <v>0</v>
      </c>
      <c r="BJ299" s="41">
        <f t="shared" si="754"/>
        <v>4698.3471246270583</v>
      </c>
      <c r="BK299" s="41">
        <f t="shared" si="754"/>
        <v>4698.3471246270583</v>
      </c>
      <c r="BL299" s="41"/>
      <c r="BM299" s="41">
        <v>270.03199999999998</v>
      </c>
      <c r="BN299" s="41">
        <f t="shared" si="740"/>
        <v>270.03199999999998</v>
      </c>
      <c r="BO299" s="41">
        <f t="shared" ref="BO299:BO332" si="755">BN299-AJ299</f>
        <v>-79.902000000000044</v>
      </c>
      <c r="BP299" s="41">
        <f t="shared" si="707"/>
        <v>-20.054662868634278</v>
      </c>
      <c r="BQ299" s="71">
        <v>376.8</v>
      </c>
    </row>
    <row r="300" spans="1:69" s="103" customFormat="1" ht="12.75" customHeight="1" outlineLevel="2" x14ac:dyDescent="0.2">
      <c r="A300" s="74" t="s">
        <v>148</v>
      </c>
      <c r="B300" s="101" t="s">
        <v>149</v>
      </c>
      <c r="C300" s="102" t="s">
        <v>44</v>
      </c>
      <c r="D300" s="41"/>
      <c r="E300" s="41">
        <f>(E299+E298)*31.5%</f>
        <v>202.46721358018956</v>
      </c>
      <c r="F300" s="41">
        <f t="shared" si="718"/>
        <v>202.46721358018956</v>
      </c>
      <c r="G300" s="41"/>
      <c r="H300" s="41">
        <f>(H299+H298)*31.5%</f>
        <v>202.20521249773151</v>
      </c>
      <c r="I300" s="41">
        <f t="shared" si="719"/>
        <v>202.20521249773151</v>
      </c>
      <c r="J300" s="41"/>
      <c r="K300" s="41">
        <f>(K299+K298)*31.5%</f>
        <v>205.00322446182633</v>
      </c>
      <c r="L300" s="41">
        <f t="shared" si="720"/>
        <v>205.00322446182633</v>
      </c>
      <c r="M300" s="41">
        <f t="shared" si="747"/>
        <v>0</v>
      </c>
      <c r="N300" s="41">
        <f t="shared" si="747"/>
        <v>609.67565053974738</v>
      </c>
      <c r="O300" s="41">
        <f t="shared" si="747"/>
        <v>609.67565053974738</v>
      </c>
      <c r="P300" s="41"/>
      <c r="Q300" s="41">
        <f>(Q299+Q298)*31.5%</f>
        <v>193.62606760915867</v>
      </c>
      <c r="R300" s="41">
        <f t="shared" si="722"/>
        <v>193.62606760915867</v>
      </c>
      <c r="S300" s="41"/>
      <c r="T300" s="41">
        <f>(T299+T298)*31.5%</f>
        <v>192.67207055678131</v>
      </c>
      <c r="U300" s="41">
        <f t="shared" si="735"/>
        <v>192.67207055678131</v>
      </c>
      <c r="V300" s="41"/>
      <c r="W300" s="41">
        <f>(W299+W298)*31.5%</f>
        <v>188.18377272857839</v>
      </c>
      <c r="X300" s="41">
        <f t="shared" si="723"/>
        <v>188.18377272857839</v>
      </c>
      <c r="Y300" s="41">
        <f t="shared" si="748"/>
        <v>0</v>
      </c>
      <c r="Z300" s="41">
        <f t="shared" si="748"/>
        <v>574.48191089451836</v>
      </c>
      <c r="AA300" s="41">
        <f t="shared" si="748"/>
        <v>574.48191089451836</v>
      </c>
      <c r="AB300" s="41">
        <f t="shared" si="749"/>
        <v>0</v>
      </c>
      <c r="AC300" s="41">
        <f t="shared" si="749"/>
        <v>1184.1575614342657</v>
      </c>
      <c r="AD300" s="41">
        <f t="shared" si="749"/>
        <v>1184.1575614342657</v>
      </c>
      <c r="AE300" s="41"/>
      <c r="AF300" s="41">
        <f>(AF299+AF298)*31.5%</f>
        <v>216.70383011254378</v>
      </c>
      <c r="AG300" s="41">
        <f t="shared" si="726"/>
        <v>216.70383011254378</v>
      </c>
      <c r="AH300" s="41"/>
      <c r="AI300" s="41">
        <f>(AI299+AI298)*31.5%</f>
        <v>165.129615</v>
      </c>
      <c r="AJ300" s="41">
        <f t="shared" si="738"/>
        <v>165.129615</v>
      </c>
      <c r="AK300" s="41"/>
      <c r="AL300" s="41">
        <f>(AL299+AL298)*31.5%</f>
        <v>187.53179616436887</v>
      </c>
      <c r="AM300" s="41">
        <f t="shared" si="736"/>
        <v>187.53179616436887</v>
      </c>
      <c r="AN300" s="41">
        <f t="shared" si="750"/>
        <v>0</v>
      </c>
      <c r="AO300" s="41">
        <f t="shared" si="750"/>
        <v>569.36524127691268</v>
      </c>
      <c r="AP300" s="41">
        <f t="shared" si="750"/>
        <v>569.36524127691268</v>
      </c>
      <c r="AQ300" s="41">
        <f t="shared" si="751"/>
        <v>0</v>
      </c>
      <c r="AR300" s="41">
        <f t="shared" si="751"/>
        <v>1753.5228027111784</v>
      </c>
      <c r="AS300" s="41">
        <f t="shared" si="751"/>
        <v>1753.5228027111784</v>
      </c>
      <c r="AT300" s="41"/>
      <c r="AU300" s="41">
        <f>(AU299+AU298)*31.5%</f>
        <v>216.25536639765309</v>
      </c>
      <c r="AV300" s="41">
        <f t="shared" si="729"/>
        <v>216.25536639765309</v>
      </c>
      <c r="AW300" s="41"/>
      <c r="AX300" s="41">
        <f>(AX299+AX298)*31.5%</f>
        <v>185.52808260251254</v>
      </c>
      <c r="AY300" s="41">
        <f t="shared" si="730"/>
        <v>185.52808260251254</v>
      </c>
      <c r="AZ300" s="41"/>
      <c r="BA300" s="41">
        <f>(BA299+BA298)*31.5%</f>
        <v>187.0084227449785</v>
      </c>
      <c r="BB300" s="41">
        <f t="shared" si="731"/>
        <v>187.0084227449785</v>
      </c>
      <c r="BC300" s="41">
        <f t="shared" si="752"/>
        <v>0</v>
      </c>
      <c r="BD300" s="41">
        <f t="shared" si="752"/>
        <v>588.79187174514414</v>
      </c>
      <c r="BE300" s="41">
        <f t="shared" si="752"/>
        <v>588.79187174514414</v>
      </c>
      <c r="BF300" s="41">
        <f t="shared" si="753"/>
        <v>0</v>
      </c>
      <c r="BG300" s="41">
        <f t="shared" si="753"/>
        <v>1158.1571130220568</v>
      </c>
      <c r="BH300" s="41">
        <f t="shared" si="753"/>
        <v>1158.1571130220568</v>
      </c>
      <c r="BI300" s="41">
        <f t="shared" si="754"/>
        <v>0</v>
      </c>
      <c r="BJ300" s="41">
        <f t="shared" si="754"/>
        <v>2342.3146744563228</v>
      </c>
      <c r="BK300" s="41">
        <f t="shared" si="754"/>
        <v>2342.3146744563228</v>
      </c>
      <c r="BL300" s="41"/>
      <c r="BM300" s="41">
        <f>(BM299+BM298)*31.5%</f>
        <v>126.4662</v>
      </c>
      <c r="BN300" s="41">
        <f t="shared" si="740"/>
        <v>126.4662</v>
      </c>
      <c r="BO300" s="41">
        <f t="shared" si="755"/>
        <v>-38.663415000000001</v>
      </c>
      <c r="BP300" s="41">
        <f t="shared" si="707"/>
        <v>-19.09613626637228</v>
      </c>
      <c r="BQ300" s="71"/>
    </row>
    <row r="301" spans="1:69" s="103" customFormat="1" ht="12.75" customHeight="1" outlineLevel="2" collapsed="1" x14ac:dyDescent="0.2">
      <c r="A301" s="74" t="s">
        <v>242</v>
      </c>
      <c r="B301" s="101" t="s">
        <v>243</v>
      </c>
      <c r="C301" s="102" t="s">
        <v>44</v>
      </c>
      <c r="D301" s="41">
        <f>SUM(D302:D308)</f>
        <v>1457.86673</v>
      </c>
      <c r="E301" s="41">
        <f>SUM(E302:E308)</f>
        <v>356.82392999999985</v>
      </c>
      <c r="F301" s="41">
        <f t="shared" si="718"/>
        <v>1814.6906599999998</v>
      </c>
      <c r="G301" s="41">
        <f>SUM(G302:G308)</f>
        <v>1457.86673</v>
      </c>
      <c r="H301" s="41">
        <f>SUM(H302:H308)</f>
        <v>353.50862999999987</v>
      </c>
      <c r="I301" s="41">
        <f t="shared" si="719"/>
        <v>1811.3753599999998</v>
      </c>
      <c r="J301" s="41">
        <f>SUM(J302:J308)</f>
        <v>1457.8667300000002</v>
      </c>
      <c r="K301" s="41">
        <f>SUM(K302:K308)</f>
        <v>353.5082299999998</v>
      </c>
      <c r="L301" s="41">
        <f t="shared" si="720"/>
        <v>1811.3749600000001</v>
      </c>
      <c r="M301" s="41">
        <f t="shared" si="747"/>
        <v>4373.6001900000001</v>
      </c>
      <c r="N301" s="41">
        <f t="shared" si="747"/>
        <v>1063.8407899999995</v>
      </c>
      <c r="O301" s="41">
        <f t="shared" si="747"/>
        <v>5437.4409799999994</v>
      </c>
      <c r="P301" s="41">
        <f>SUM(P302:P308)</f>
        <v>1457.86673</v>
      </c>
      <c r="Q301" s="41">
        <f>SUM(Q302:Q308)</f>
        <v>351.35804999999993</v>
      </c>
      <c r="R301" s="41">
        <f t="shared" si="722"/>
        <v>1809.22478</v>
      </c>
      <c r="S301" s="41">
        <f>SUM(S302:S308)</f>
        <v>1444.9989600000004</v>
      </c>
      <c r="T301" s="41">
        <f>SUM(T302:T308)</f>
        <v>345.10198999999955</v>
      </c>
      <c r="U301" s="41">
        <f t="shared" si="735"/>
        <v>1790.10095</v>
      </c>
      <c r="V301" s="41">
        <f>SUM(V302:V308)</f>
        <v>1443.7429799999998</v>
      </c>
      <c r="W301" s="41">
        <f>SUM(W302:W308)</f>
        <v>339.96721000000417</v>
      </c>
      <c r="X301" s="41">
        <f t="shared" si="723"/>
        <v>1783.7101900000039</v>
      </c>
      <c r="Y301" s="41">
        <f t="shared" si="748"/>
        <v>4346.6086700000005</v>
      </c>
      <c r="Z301" s="41">
        <f t="shared" si="748"/>
        <v>1036.4272500000036</v>
      </c>
      <c r="AA301" s="41">
        <f t="shared" si="748"/>
        <v>5383.0359200000039</v>
      </c>
      <c r="AB301" s="41">
        <f t="shared" si="749"/>
        <v>8720.2088600000006</v>
      </c>
      <c r="AC301" s="41">
        <f t="shared" si="749"/>
        <v>2100.2680400000031</v>
      </c>
      <c r="AD301" s="41">
        <f t="shared" si="749"/>
        <v>10820.476900000003</v>
      </c>
      <c r="AE301" s="41">
        <f>SUM(AE302:AE308)</f>
        <v>1443.74298</v>
      </c>
      <c r="AF301" s="41">
        <f>SUM(AF302:AF308)</f>
        <v>311.73581000000252</v>
      </c>
      <c r="AG301" s="41">
        <f t="shared" si="726"/>
        <v>1755.4787900000024</v>
      </c>
      <c r="AH301" s="41">
        <f>SUM(AH302:AH308)</f>
        <v>1443.74298</v>
      </c>
      <c r="AI301" s="41">
        <f>SUM(AI302:AI308)</f>
        <v>291.84956000000017</v>
      </c>
      <c r="AJ301" s="41">
        <f t="shared" si="738"/>
        <v>1735.5925400000001</v>
      </c>
      <c r="AK301" s="41">
        <f>SUM(AK302:AK308)</f>
        <v>1443.7429799999998</v>
      </c>
      <c r="AL301" s="41">
        <f>SUM(AL302:AL308)</f>
        <v>280.94309999999837</v>
      </c>
      <c r="AM301" s="41">
        <f t="shared" si="736"/>
        <v>1724.6860799999981</v>
      </c>
      <c r="AN301" s="41">
        <f t="shared" si="750"/>
        <v>4331.22894</v>
      </c>
      <c r="AO301" s="41">
        <f t="shared" si="750"/>
        <v>884.52847000000111</v>
      </c>
      <c r="AP301" s="41">
        <f t="shared" si="750"/>
        <v>5215.7574100000002</v>
      </c>
      <c r="AQ301" s="41">
        <f t="shared" si="751"/>
        <v>13051.4378</v>
      </c>
      <c r="AR301" s="41">
        <f t="shared" si="751"/>
        <v>2984.7965100000042</v>
      </c>
      <c r="AS301" s="41">
        <f t="shared" si="751"/>
        <v>16036.234310000003</v>
      </c>
      <c r="AT301" s="41">
        <f>SUM(AT302:AT308)</f>
        <v>1443.74298</v>
      </c>
      <c r="AU301" s="41">
        <f>SUM(AU302:AU308)</f>
        <v>276.65021000000024</v>
      </c>
      <c r="AV301" s="41">
        <f t="shared" si="729"/>
        <v>1720.3931900000002</v>
      </c>
      <c r="AW301" s="41">
        <f>SUM(AW302:AW308)</f>
        <v>1387.1758000000013</v>
      </c>
      <c r="AX301" s="41">
        <f>SUM(AX302:AX308)</f>
        <v>271.61020999999988</v>
      </c>
      <c r="AY301" s="41">
        <f t="shared" si="730"/>
        <v>1658.7860100000012</v>
      </c>
      <c r="AZ301" s="41">
        <f>SUM(AZ302:AZ308)</f>
        <v>1387.1757599999999</v>
      </c>
      <c r="BA301" s="41">
        <f>SUM(BA302:BA308)</f>
        <v>267.17782999999918</v>
      </c>
      <c r="BB301" s="41">
        <f t="shared" si="731"/>
        <v>1654.353589999999</v>
      </c>
      <c r="BC301" s="41">
        <f t="shared" si="752"/>
        <v>4218.094540000001</v>
      </c>
      <c r="BD301" s="41">
        <f t="shared" si="752"/>
        <v>815.43824999999924</v>
      </c>
      <c r="BE301" s="41">
        <f t="shared" si="752"/>
        <v>5033.5327900000002</v>
      </c>
      <c r="BF301" s="41">
        <f t="shared" si="753"/>
        <v>8549.3234800000009</v>
      </c>
      <c r="BG301" s="41">
        <f t="shared" si="753"/>
        <v>1699.9667200000004</v>
      </c>
      <c r="BH301" s="41">
        <f t="shared" si="753"/>
        <v>10249.290199999999</v>
      </c>
      <c r="BI301" s="41">
        <f t="shared" si="754"/>
        <v>17269.532340000002</v>
      </c>
      <c r="BJ301" s="41">
        <f t="shared" si="754"/>
        <v>3800.2347600000035</v>
      </c>
      <c r="BK301" s="41">
        <f t="shared" si="754"/>
        <v>21069.767100000005</v>
      </c>
      <c r="BL301" s="41">
        <v>1443.74298</v>
      </c>
      <c r="BM301" s="41">
        <f>291.84956-7</f>
        <v>284.84956</v>
      </c>
      <c r="BN301" s="41">
        <f t="shared" si="740"/>
        <v>1728.5925400000001</v>
      </c>
      <c r="BO301" s="41">
        <f t="shared" si="755"/>
        <v>-7</v>
      </c>
      <c r="BP301" s="41">
        <f t="shared" si="707"/>
        <v>-0.38574067494236186</v>
      </c>
      <c r="BQ301" s="71"/>
    </row>
    <row r="302" spans="1:69" ht="12.75" hidden="1" customHeight="1" outlineLevel="3" x14ac:dyDescent="0.2">
      <c r="A302" s="104" t="s">
        <v>244</v>
      </c>
      <c r="B302" s="105" t="s">
        <v>245</v>
      </c>
      <c r="C302" s="89" t="s">
        <v>44</v>
      </c>
      <c r="D302" s="57">
        <f>'[3]ОФ (амортиз., налог на имущ.)'!K1520</f>
        <v>70.278639999999996</v>
      </c>
      <c r="E302" s="57">
        <f>'[3]ОФ (амортиз., налог на имущ.)'!K1521</f>
        <v>1.8717300000000001</v>
      </c>
      <c r="F302" s="57">
        <f t="shared" si="718"/>
        <v>72.150369999999995</v>
      </c>
      <c r="G302" s="57">
        <f>'[3]ОФ (амортиз., налог на имущ.)'!O1520</f>
        <v>70.278639999999996</v>
      </c>
      <c r="H302" s="57">
        <f>'[3]ОФ (амортиз., налог на имущ.)'!O1521</f>
        <v>1.8717300000000001</v>
      </c>
      <c r="I302" s="57">
        <f t="shared" si="719"/>
        <v>72.150369999999995</v>
      </c>
      <c r="J302" s="57">
        <f>'[3]ОФ (амортиз., налог на имущ.)'!S1520</f>
        <v>70.278639999999996</v>
      </c>
      <c r="K302" s="57">
        <f>'[3]ОФ (амортиз., налог на имущ.)'!S1521</f>
        <v>1.8717300000000001</v>
      </c>
      <c r="L302" s="57">
        <f t="shared" si="720"/>
        <v>72.150369999999995</v>
      </c>
      <c r="M302" s="57">
        <f t="shared" si="747"/>
        <v>210.83591999999999</v>
      </c>
      <c r="N302" s="57">
        <f t="shared" si="747"/>
        <v>5.6151900000000001</v>
      </c>
      <c r="O302" s="57">
        <f t="shared" si="747"/>
        <v>216.45110999999997</v>
      </c>
      <c r="P302" s="57">
        <f>'[3]ОФ (амортиз., налог на имущ.)'!X1520</f>
        <v>70.278639999999996</v>
      </c>
      <c r="Q302" s="57">
        <f>'[3]ОФ (амортиз., налог на имущ.)'!X1521</f>
        <v>1.8717300000000001</v>
      </c>
      <c r="R302" s="57">
        <f t="shared" si="722"/>
        <v>72.150369999999995</v>
      </c>
      <c r="S302" s="57">
        <f>'[3]ОФ (амортиз., налог на имущ.)'!AB1520</f>
        <v>70.278639999999996</v>
      </c>
      <c r="T302" s="57">
        <f>'[3]ОФ (амортиз., налог на имущ.)'!AB1521</f>
        <v>1.8717300000000001</v>
      </c>
      <c r="U302" s="57">
        <f t="shared" si="735"/>
        <v>72.150369999999995</v>
      </c>
      <c r="V302" s="57">
        <f>'[3]ОФ (амортиз., налог на имущ.)'!AF1520</f>
        <v>70.278639999999996</v>
      </c>
      <c r="W302" s="57">
        <f>'[3]ОФ (амортиз., налог на имущ.)'!AF1521</f>
        <v>1.8717300000000001</v>
      </c>
      <c r="X302" s="57">
        <f t="shared" si="723"/>
        <v>72.150369999999995</v>
      </c>
      <c r="Y302" s="57">
        <f t="shared" si="748"/>
        <v>210.83591999999999</v>
      </c>
      <c r="Z302" s="57">
        <f t="shared" si="748"/>
        <v>5.6151900000000001</v>
      </c>
      <c r="AA302" s="57">
        <f t="shared" si="748"/>
        <v>216.45110999999997</v>
      </c>
      <c r="AB302" s="57">
        <f t="shared" si="749"/>
        <v>421.67183999999997</v>
      </c>
      <c r="AC302" s="57">
        <f t="shared" si="749"/>
        <v>11.23038</v>
      </c>
      <c r="AD302" s="57">
        <f t="shared" si="749"/>
        <v>432.90221999999994</v>
      </c>
      <c r="AE302" s="57">
        <f>'[3]ОФ (амортиз., налог на имущ.)'!AK1520</f>
        <v>70.278639999999996</v>
      </c>
      <c r="AF302" s="57">
        <f>'[3]ОФ (амортиз., налог на имущ.)'!AK1521</f>
        <v>1.8717300000000001</v>
      </c>
      <c r="AG302" s="57">
        <f t="shared" si="726"/>
        <v>72.150369999999995</v>
      </c>
      <c r="AH302" s="57">
        <f>'[3]ОФ (амортиз., налог на имущ.)'!AO1520</f>
        <v>70.278639999999996</v>
      </c>
      <c r="AI302" s="57">
        <f>'[3]ОФ (амортиз., налог на имущ.)'!AO1521</f>
        <v>1.8717300000000001</v>
      </c>
      <c r="AJ302" s="57">
        <f t="shared" si="738"/>
        <v>72.150369999999995</v>
      </c>
      <c r="AK302" s="57">
        <f>'[3]ОФ (амортиз., налог на имущ.)'!AS1520</f>
        <v>70.278639999999996</v>
      </c>
      <c r="AL302" s="57">
        <f>'[3]ОФ (амортиз., налог на имущ.)'!AS1521</f>
        <v>1.8717300000000001</v>
      </c>
      <c r="AM302" s="57">
        <f t="shared" si="736"/>
        <v>72.150369999999995</v>
      </c>
      <c r="AN302" s="57">
        <f t="shared" si="750"/>
        <v>210.83591999999999</v>
      </c>
      <c r="AO302" s="57">
        <f t="shared" si="750"/>
        <v>5.6151900000000001</v>
      </c>
      <c r="AP302" s="57">
        <f t="shared" si="750"/>
        <v>216.45110999999997</v>
      </c>
      <c r="AQ302" s="57">
        <f t="shared" si="751"/>
        <v>632.50775999999996</v>
      </c>
      <c r="AR302" s="57">
        <f t="shared" si="751"/>
        <v>16.845570000000002</v>
      </c>
      <c r="AS302" s="57">
        <f t="shared" si="751"/>
        <v>649.35332999999991</v>
      </c>
      <c r="AT302" s="57">
        <f>'[3]ОФ (амортиз., налог на имущ.)'!AX1520</f>
        <v>70.278639999999996</v>
      </c>
      <c r="AU302" s="57">
        <f>'[3]ОФ (амортиз., налог на имущ.)'!AX1521</f>
        <v>1.8717300000000001</v>
      </c>
      <c r="AV302" s="57">
        <f t="shared" si="729"/>
        <v>72.150369999999995</v>
      </c>
      <c r="AW302" s="57">
        <f>'[3]ОФ (амортиз., налог на имущ.)'!BB1520</f>
        <v>70.278639999999996</v>
      </c>
      <c r="AX302" s="57">
        <f>'[3]ОФ (амортиз., налог на имущ.)'!BB1521</f>
        <v>1.8717300000000001</v>
      </c>
      <c r="AY302" s="57">
        <f t="shared" si="730"/>
        <v>72.150369999999995</v>
      </c>
      <c r="AZ302" s="57">
        <f>'[3]ОФ (амортиз., налог на имущ.)'!BF1520</f>
        <v>70.278639999999996</v>
      </c>
      <c r="BA302" s="57">
        <f>'[3]ОФ (амортиз., налог на имущ.)'!BF1521</f>
        <v>1.8717300000000001</v>
      </c>
      <c r="BB302" s="57">
        <f t="shared" si="731"/>
        <v>72.150369999999995</v>
      </c>
      <c r="BC302" s="57">
        <f t="shared" si="752"/>
        <v>210.83591999999999</v>
      </c>
      <c r="BD302" s="57">
        <f t="shared" si="752"/>
        <v>5.6151900000000001</v>
      </c>
      <c r="BE302" s="57">
        <f t="shared" si="752"/>
        <v>216.45110999999997</v>
      </c>
      <c r="BF302" s="57">
        <f t="shared" si="753"/>
        <v>421.67183999999997</v>
      </c>
      <c r="BG302" s="57">
        <f t="shared" si="753"/>
        <v>11.23038</v>
      </c>
      <c r="BH302" s="57">
        <f t="shared" si="753"/>
        <v>432.90221999999994</v>
      </c>
      <c r="BI302" s="57">
        <f t="shared" si="754"/>
        <v>843.34367999999995</v>
      </c>
      <c r="BJ302" s="57">
        <f t="shared" si="754"/>
        <v>22.460760000000001</v>
      </c>
      <c r="BK302" s="57">
        <f t="shared" si="754"/>
        <v>865.80443999999989</v>
      </c>
      <c r="BL302" s="57"/>
      <c r="BM302" s="57"/>
      <c r="BN302" s="57">
        <f t="shared" si="740"/>
        <v>0</v>
      </c>
      <c r="BO302" s="41">
        <f t="shared" si="755"/>
        <v>-72.150369999999995</v>
      </c>
      <c r="BP302" s="57">
        <f t="shared" si="707"/>
        <v>-100</v>
      </c>
    </row>
    <row r="303" spans="1:69" ht="12.75" hidden="1" customHeight="1" outlineLevel="3" x14ac:dyDescent="0.2">
      <c r="A303" s="104" t="s">
        <v>246</v>
      </c>
      <c r="B303" s="105" t="s">
        <v>247</v>
      </c>
      <c r="C303" s="89" t="s">
        <v>44</v>
      </c>
      <c r="D303" s="57">
        <f>'[3]ОФ (амортиз., налог на имущ.)'!K1524</f>
        <v>63.79486</v>
      </c>
      <c r="E303" s="57">
        <f>'[3]ОФ (амортиз., налог на имущ.)'!K1525</f>
        <v>3.6394699999999998</v>
      </c>
      <c r="F303" s="57">
        <f t="shared" si="718"/>
        <v>67.434330000000003</v>
      </c>
      <c r="G303" s="57">
        <f>'[3]ОФ (амортиз., налог на имущ.)'!O1524</f>
        <v>63.79486</v>
      </c>
      <c r="H303" s="57">
        <f>'[3]ОФ (амортиз., налог на имущ.)'!O1525</f>
        <v>3.6394699999999998</v>
      </c>
      <c r="I303" s="57">
        <f t="shared" si="719"/>
        <v>67.434330000000003</v>
      </c>
      <c r="J303" s="57">
        <f>'[3]ОФ (амортиз., налог на имущ.)'!S1524</f>
        <v>63.79486</v>
      </c>
      <c r="K303" s="57">
        <f>'[3]ОФ (амортиз., налог на имущ.)'!S1525</f>
        <v>3.6394699999999998</v>
      </c>
      <c r="L303" s="57">
        <f t="shared" si="720"/>
        <v>67.434330000000003</v>
      </c>
      <c r="M303" s="57">
        <f t="shared" si="747"/>
        <v>191.38458</v>
      </c>
      <c r="N303" s="57">
        <f t="shared" si="747"/>
        <v>10.91841</v>
      </c>
      <c r="O303" s="57">
        <f t="shared" si="747"/>
        <v>202.30299000000002</v>
      </c>
      <c r="P303" s="57">
        <f>'[3]ОФ (амортиз., налог на имущ.)'!X1524</f>
        <v>63.79486</v>
      </c>
      <c r="Q303" s="57">
        <f>'[3]ОФ (амортиз., налог на имущ.)'!X1525</f>
        <v>3.6394699999999998</v>
      </c>
      <c r="R303" s="57">
        <f t="shared" si="722"/>
        <v>67.434330000000003</v>
      </c>
      <c r="S303" s="57">
        <f>'[3]ОФ (амортиз., налог на имущ.)'!AB1524</f>
        <v>63.79486</v>
      </c>
      <c r="T303" s="57">
        <f>'[3]ОФ (амортиз., налог на имущ.)'!AB1525</f>
        <v>3.6394699999999998</v>
      </c>
      <c r="U303" s="57">
        <f t="shared" si="735"/>
        <v>67.434330000000003</v>
      </c>
      <c r="V303" s="57">
        <f>'[3]ОФ (амортиз., налог на имущ.)'!AF1524</f>
        <v>63.79486</v>
      </c>
      <c r="W303" s="57">
        <f>'[3]ОФ (амортиз., налог на имущ.)'!AF1525</f>
        <v>3.6394699999999998</v>
      </c>
      <c r="X303" s="57">
        <f t="shared" si="723"/>
        <v>67.434330000000003</v>
      </c>
      <c r="Y303" s="57">
        <f t="shared" si="748"/>
        <v>191.38458</v>
      </c>
      <c r="Z303" s="57">
        <f t="shared" si="748"/>
        <v>10.91841</v>
      </c>
      <c r="AA303" s="57">
        <f t="shared" si="748"/>
        <v>202.30299000000002</v>
      </c>
      <c r="AB303" s="57">
        <f t="shared" si="749"/>
        <v>382.76916</v>
      </c>
      <c r="AC303" s="57">
        <f t="shared" si="749"/>
        <v>21.836819999999999</v>
      </c>
      <c r="AD303" s="57">
        <f t="shared" si="749"/>
        <v>404.60598000000005</v>
      </c>
      <c r="AE303" s="57">
        <f>'[3]ОФ (амортиз., налог на имущ.)'!AK1524</f>
        <v>63.79486</v>
      </c>
      <c r="AF303" s="57">
        <f>'[3]ОФ (амортиз., налог на имущ.)'!AK1525</f>
        <v>3.6394699999999998</v>
      </c>
      <c r="AG303" s="57">
        <f t="shared" si="726"/>
        <v>67.434330000000003</v>
      </c>
      <c r="AH303" s="57">
        <f>'[3]ОФ (амортиз., налог на имущ.)'!AO1524</f>
        <v>63.79486</v>
      </c>
      <c r="AI303" s="57">
        <f>'[3]ОФ (амортиз., налог на имущ.)'!AO1525</f>
        <v>3.6394699999999998</v>
      </c>
      <c r="AJ303" s="57">
        <f t="shared" si="738"/>
        <v>67.434330000000003</v>
      </c>
      <c r="AK303" s="57">
        <f>'[3]ОФ (амортиз., налог на имущ.)'!AS1524</f>
        <v>63.79486</v>
      </c>
      <c r="AL303" s="57">
        <f>'[3]ОФ (амортиз., налог на имущ.)'!AS1525</f>
        <v>3.6394699999999998</v>
      </c>
      <c r="AM303" s="57">
        <f t="shared" si="736"/>
        <v>67.434330000000003</v>
      </c>
      <c r="AN303" s="57">
        <f t="shared" si="750"/>
        <v>191.38458</v>
      </c>
      <c r="AO303" s="57">
        <f t="shared" si="750"/>
        <v>10.91841</v>
      </c>
      <c r="AP303" s="57">
        <f t="shared" si="750"/>
        <v>202.30299000000002</v>
      </c>
      <c r="AQ303" s="57">
        <f t="shared" si="751"/>
        <v>574.15373999999997</v>
      </c>
      <c r="AR303" s="57">
        <f t="shared" si="751"/>
        <v>32.755229999999997</v>
      </c>
      <c r="AS303" s="57">
        <f t="shared" si="751"/>
        <v>606.90897000000007</v>
      </c>
      <c r="AT303" s="57">
        <f>'[3]ОФ (амортиз., налог на имущ.)'!AX1524</f>
        <v>63.79486</v>
      </c>
      <c r="AU303" s="57">
        <f>'[3]ОФ (амортиз., налог на имущ.)'!AX1525</f>
        <v>3.6394699999999998</v>
      </c>
      <c r="AV303" s="57">
        <f t="shared" si="729"/>
        <v>67.434330000000003</v>
      </c>
      <c r="AW303" s="57">
        <f>'[3]ОФ (амортиз., налог на имущ.)'!BB1524</f>
        <v>63.79486</v>
      </c>
      <c r="AX303" s="57">
        <f>'[3]ОФ (амортиз., налог на имущ.)'!BB1525</f>
        <v>3.6394699999999998</v>
      </c>
      <c r="AY303" s="57">
        <f t="shared" si="730"/>
        <v>67.434330000000003</v>
      </c>
      <c r="AZ303" s="57">
        <f>'[3]ОФ (амортиз., налог на имущ.)'!BF1524</f>
        <v>63.79486</v>
      </c>
      <c r="BA303" s="57">
        <f>'[3]ОФ (амортиз., налог на имущ.)'!BF1525</f>
        <v>3.6394699999999998</v>
      </c>
      <c r="BB303" s="57">
        <f t="shared" si="731"/>
        <v>67.434330000000003</v>
      </c>
      <c r="BC303" s="57">
        <f t="shared" si="752"/>
        <v>191.38458</v>
      </c>
      <c r="BD303" s="57">
        <f t="shared" si="752"/>
        <v>10.91841</v>
      </c>
      <c r="BE303" s="57">
        <f t="shared" si="752"/>
        <v>202.30299000000002</v>
      </c>
      <c r="BF303" s="57">
        <f t="shared" si="753"/>
        <v>382.76916</v>
      </c>
      <c r="BG303" s="57">
        <f t="shared" si="753"/>
        <v>21.836819999999999</v>
      </c>
      <c r="BH303" s="57">
        <f t="shared" si="753"/>
        <v>404.60598000000005</v>
      </c>
      <c r="BI303" s="57">
        <f t="shared" si="754"/>
        <v>765.53832</v>
      </c>
      <c r="BJ303" s="57">
        <f t="shared" si="754"/>
        <v>43.673639999999999</v>
      </c>
      <c r="BK303" s="57">
        <f t="shared" si="754"/>
        <v>809.21196000000009</v>
      </c>
      <c r="BL303" s="57"/>
      <c r="BM303" s="57"/>
      <c r="BN303" s="57">
        <f t="shared" si="740"/>
        <v>0</v>
      </c>
      <c r="BO303" s="41">
        <f t="shared" si="755"/>
        <v>-67.434330000000003</v>
      </c>
      <c r="BP303" s="57">
        <f t="shared" si="707"/>
        <v>-100.00000000000001</v>
      </c>
    </row>
    <row r="304" spans="1:69" ht="12.75" hidden="1" customHeight="1" outlineLevel="3" x14ac:dyDescent="0.2">
      <c r="A304" s="104" t="s">
        <v>248</v>
      </c>
      <c r="B304" s="105" t="s">
        <v>249</v>
      </c>
      <c r="C304" s="89" t="s">
        <v>44</v>
      </c>
      <c r="D304" s="57"/>
      <c r="E304" s="57"/>
      <c r="F304" s="57">
        <f t="shared" si="718"/>
        <v>0</v>
      </c>
      <c r="G304" s="57"/>
      <c r="H304" s="57"/>
      <c r="I304" s="57">
        <f t="shared" si="719"/>
        <v>0</v>
      </c>
      <c r="J304" s="57"/>
      <c r="K304" s="57"/>
      <c r="L304" s="57">
        <f t="shared" si="720"/>
        <v>0</v>
      </c>
      <c r="M304" s="57">
        <f t="shared" si="747"/>
        <v>0</v>
      </c>
      <c r="N304" s="57">
        <f t="shared" si="747"/>
        <v>0</v>
      </c>
      <c r="O304" s="57">
        <f t="shared" si="747"/>
        <v>0</v>
      </c>
      <c r="P304" s="57"/>
      <c r="Q304" s="57"/>
      <c r="R304" s="57">
        <f t="shared" si="722"/>
        <v>0</v>
      </c>
      <c r="S304" s="57"/>
      <c r="T304" s="57"/>
      <c r="U304" s="57">
        <f t="shared" si="735"/>
        <v>0</v>
      </c>
      <c r="V304" s="57"/>
      <c r="W304" s="57"/>
      <c r="X304" s="57">
        <f t="shared" si="723"/>
        <v>0</v>
      </c>
      <c r="Y304" s="57">
        <f t="shared" si="748"/>
        <v>0</v>
      </c>
      <c r="Z304" s="57">
        <f t="shared" si="748"/>
        <v>0</v>
      </c>
      <c r="AA304" s="57">
        <f t="shared" si="748"/>
        <v>0</v>
      </c>
      <c r="AB304" s="57">
        <f t="shared" si="749"/>
        <v>0</v>
      </c>
      <c r="AC304" s="57">
        <f t="shared" si="749"/>
        <v>0</v>
      </c>
      <c r="AD304" s="57">
        <f t="shared" si="749"/>
        <v>0</v>
      </c>
      <c r="AE304" s="57"/>
      <c r="AF304" s="57"/>
      <c r="AG304" s="57">
        <f t="shared" si="726"/>
        <v>0</v>
      </c>
      <c r="AH304" s="57"/>
      <c r="AI304" s="57"/>
      <c r="AJ304" s="57">
        <f t="shared" si="738"/>
        <v>0</v>
      </c>
      <c r="AK304" s="57"/>
      <c r="AL304" s="57"/>
      <c r="AM304" s="57">
        <f t="shared" si="736"/>
        <v>0</v>
      </c>
      <c r="AN304" s="57">
        <f t="shared" si="750"/>
        <v>0</v>
      </c>
      <c r="AO304" s="57">
        <f t="shared" si="750"/>
        <v>0</v>
      </c>
      <c r="AP304" s="57">
        <f t="shared" si="750"/>
        <v>0</v>
      </c>
      <c r="AQ304" s="57">
        <f t="shared" si="751"/>
        <v>0</v>
      </c>
      <c r="AR304" s="57">
        <f t="shared" si="751"/>
        <v>0</v>
      </c>
      <c r="AS304" s="57">
        <f t="shared" si="751"/>
        <v>0</v>
      </c>
      <c r="AT304" s="57"/>
      <c r="AU304" s="57"/>
      <c r="AV304" s="57">
        <f t="shared" si="729"/>
        <v>0</v>
      </c>
      <c r="AW304" s="57"/>
      <c r="AX304" s="57"/>
      <c r="AY304" s="57">
        <f t="shared" si="730"/>
        <v>0</v>
      </c>
      <c r="AZ304" s="57"/>
      <c r="BA304" s="57"/>
      <c r="BB304" s="57">
        <f t="shared" si="731"/>
        <v>0</v>
      </c>
      <c r="BC304" s="57">
        <f t="shared" si="752"/>
        <v>0</v>
      </c>
      <c r="BD304" s="57">
        <f t="shared" si="752"/>
        <v>0</v>
      </c>
      <c r="BE304" s="57">
        <f t="shared" si="752"/>
        <v>0</v>
      </c>
      <c r="BF304" s="57">
        <f t="shared" si="753"/>
        <v>0</v>
      </c>
      <c r="BG304" s="57">
        <f t="shared" si="753"/>
        <v>0</v>
      </c>
      <c r="BH304" s="57">
        <f t="shared" si="753"/>
        <v>0</v>
      </c>
      <c r="BI304" s="57">
        <f t="shared" si="754"/>
        <v>0</v>
      </c>
      <c r="BJ304" s="57">
        <f t="shared" si="754"/>
        <v>0</v>
      </c>
      <c r="BK304" s="57">
        <f t="shared" si="754"/>
        <v>0</v>
      </c>
      <c r="BL304" s="57"/>
      <c r="BM304" s="57"/>
      <c r="BN304" s="57">
        <f t="shared" si="740"/>
        <v>0</v>
      </c>
      <c r="BO304" s="41">
        <f t="shared" si="755"/>
        <v>0</v>
      </c>
      <c r="BP304" s="57">
        <f t="shared" si="707"/>
        <v>0</v>
      </c>
    </row>
    <row r="305" spans="1:69" ht="12.75" hidden="1" customHeight="1" outlineLevel="3" x14ac:dyDescent="0.2">
      <c r="A305" s="104" t="s">
        <v>250</v>
      </c>
      <c r="B305" s="105" t="s">
        <v>251</v>
      </c>
      <c r="C305" s="89" t="s">
        <v>44</v>
      </c>
      <c r="D305" s="57">
        <f>'[3]ОФ (амортиз., налог на имущ.)'!K1528</f>
        <v>1319.4495899999999</v>
      </c>
      <c r="E305" s="57">
        <f>'[3]ОФ (амортиз., налог на имущ.)'!K1529+'[3]ОФ (амортиз., налог на имущ.)'!K1533</f>
        <v>351.31272999999987</v>
      </c>
      <c r="F305" s="57">
        <f t="shared" si="718"/>
        <v>1670.7623199999998</v>
      </c>
      <c r="G305" s="57">
        <f>'[3]ОФ (амортиз., налог на имущ.)'!O1528</f>
        <v>1319.4495899999999</v>
      </c>
      <c r="H305" s="57">
        <f>'[3]ОФ (амортиз., налог на имущ.)'!O1529+'[3]ОФ (амортиз., налог на имущ.)'!O1533</f>
        <v>347.99742999999989</v>
      </c>
      <c r="I305" s="57">
        <f t="shared" si="719"/>
        <v>1667.4470199999998</v>
      </c>
      <c r="J305" s="57">
        <f>'[3]ОФ (амортиз., налог на имущ.)'!S1528</f>
        <v>1319.4495900000002</v>
      </c>
      <c r="K305" s="57">
        <f>'[3]ОФ (амортиз., налог на имущ.)'!S1529+'[3]ОФ (амортиз., налог на имущ.)'!S1533</f>
        <v>347.99702999999982</v>
      </c>
      <c r="L305" s="57">
        <f t="shared" si="720"/>
        <v>1667.4466199999999</v>
      </c>
      <c r="M305" s="57">
        <f t="shared" si="747"/>
        <v>3958.3487700000001</v>
      </c>
      <c r="N305" s="57">
        <f t="shared" si="747"/>
        <v>1047.3071899999995</v>
      </c>
      <c r="O305" s="57">
        <f t="shared" si="747"/>
        <v>5005.6559599999991</v>
      </c>
      <c r="P305" s="57">
        <f>'[3]ОФ (амортиз., налог на имущ.)'!X1528</f>
        <v>1319.4495899999999</v>
      </c>
      <c r="Q305" s="57">
        <f>'[3]ОФ (амортиз., налог на имущ.)'!X1529+'[3]ОФ (амортиз., налог на имущ.)'!X1533</f>
        <v>345.84684999999996</v>
      </c>
      <c r="R305" s="57">
        <f t="shared" si="722"/>
        <v>1665.2964399999998</v>
      </c>
      <c r="S305" s="57">
        <f>'[3]ОФ (амортиз., налог на имущ.)'!AB1528</f>
        <v>1306.5824400000004</v>
      </c>
      <c r="T305" s="57">
        <f>'[3]ОФ (амортиз., налог на имущ.)'!AB1529+'[3]ОФ (амортиз., налог на имущ.)'!AB1533</f>
        <v>339.59078999999957</v>
      </c>
      <c r="U305" s="57">
        <f t="shared" si="735"/>
        <v>1646.1732299999999</v>
      </c>
      <c r="V305" s="57">
        <f>'[3]ОФ (амортиз., налог на имущ.)'!AF1528</f>
        <v>1306.5823599999999</v>
      </c>
      <c r="W305" s="57">
        <f>'[3]ОФ (амортиз., налог на имущ.)'!AF1529+'[3]ОФ (амортиз., налог на имущ.)'!AF1533</f>
        <v>334.4560100000042</v>
      </c>
      <c r="X305" s="57">
        <f t="shared" si="723"/>
        <v>1641.0383700000041</v>
      </c>
      <c r="Y305" s="57">
        <f t="shared" si="748"/>
        <v>3932.6143900000002</v>
      </c>
      <c r="Z305" s="57">
        <f t="shared" si="748"/>
        <v>1019.8936500000037</v>
      </c>
      <c r="AA305" s="57">
        <f t="shared" si="748"/>
        <v>4952.5080400000033</v>
      </c>
      <c r="AB305" s="57">
        <f t="shared" si="749"/>
        <v>7890.9631600000002</v>
      </c>
      <c r="AC305" s="57">
        <f t="shared" si="749"/>
        <v>2067.2008400000032</v>
      </c>
      <c r="AD305" s="57">
        <f t="shared" si="749"/>
        <v>9958.1640000000025</v>
      </c>
      <c r="AE305" s="57">
        <f>'[3]ОФ (амортиз., налог на имущ.)'!AK1528</f>
        <v>1306.5823600000001</v>
      </c>
      <c r="AF305" s="57">
        <f>'[3]ОФ (амортиз., налог на имущ.)'!AK1529+'[3]ОФ (амортиз., налог на имущ.)'!AK1533</f>
        <v>306.22461000000254</v>
      </c>
      <c r="AG305" s="57">
        <f t="shared" si="726"/>
        <v>1612.8069700000026</v>
      </c>
      <c r="AH305" s="57">
        <f>'[3]ОФ (амортиз., налог на имущ.)'!AO1528</f>
        <v>1306.5823600000001</v>
      </c>
      <c r="AI305" s="57">
        <f>'[3]ОФ (амортиз., налог на имущ.)'!AO1529+'[3]ОФ (амортиз., налог на имущ.)'!AO1533</f>
        <v>286.33836000000019</v>
      </c>
      <c r="AJ305" s="57">
        <f t="shared" si="738"/>
        <v>1592.9207200000003</v>
      </c>
      <c r="AK305" s="57">
        <f>'[3]ОФ (амортиз., налог на имущ.)'!AS1528</f>
        <v>1306.5823599999999</v>
      </c>
      <c r="AL305" s="57">
        <f>'[3]ОФ (амортиз., налог на имущ.)'!AS1529+'[3]ОФ (амортиз., налог на имущ.)'!AS1533</f>
        <v>275.43189999999839</v>
      </c>
      <c r="AM305" s="57">
        <f t="shared" si="736"/>
        <v>1582.0142599999983</v>
      </c>
      <c r="AN305" s="57">
        <f t="shared" si="750"/>
        <v>3919.7470800000001</v>
      </c>
      <c r="AO305" s="57">
        <f t="shared" si="750"/>
        <v>867.99487000000113</v>
      </c>
      <c r="AP305" s="57">
        <f t="shared" si="750"/>
        <v>4787.7419500000015</v>
      </c>
      <c r="AQ305" s="57">
        <f t="shared" si="751"/>
        <v>11810.71024</v>
      </c>
      <c r="AR305" s="57">
        <f t="shared" si="751"/>
        <v>2935.1957100000045</v>
      </c>
      <c r="AS305" s="57">
        <f t="shared" si="751"/>
        <v>14745.905950000004</v>
      </c>
      <c r="AT305" s="57">
        <f>'[3]ОФ (амортиз., налог на имущ.)'!AX1528</f>
        <v>1306.5823600000001</v>
      </c>
      <c r="AU305" s="57">
        <f>'[3]ОФ (амортиз., налог на имущ.)'!AX1529+'[3]ОФ (амортиз., налог на имущ.)'!AX1533</f>
        <v>271.13901000000027</v>
      </c>
      <c r="AV305" s="57">
        <f t="shared" si="729"/>
        <v>1577.7213700000004</v>
      </c>
      <c r="AW305" s="57">
        <f>'[3]ОФ (амортиз., налог на имущ.)'!BB1528</f>
        <v>1250.0151800000015</v>
      </c>
      <c r="AX305" s="57">
        <f>'[3]ОФ (амортиз., налог на имущ.)'!BB1529+'[3]ОФ (амортиз., налог на имущ.)'!BB1533</f>
        <v>266.09900999999991</v>
      </c>
      <c r="AY305" s="57">
        <f t="shared" si="730"/>
        <v>1516.1141900000014</v>
      </c>
      <c r="AZ305" s="57">
        <f>'[3]ОФ (амортиз., налог на имущ.)'!BF1528</f>
        <v>1250.01514</v>
      </c>
      <c r="BA305" s="57">
        <f>'[3]ОФ (амортиз., налог на имущ.)'!BF1529+'[3]ОФ (амортиз., налог на имущ.)'!BF1533</f>
        <v>261.6666299999992</v>
      </c>
      <c r="BB305" s="57">
        <f t="shared" si="731"/>
        <v>1511.6817699999992</v>
      </c>
      <c r="BC305" s="57">
        <f t="shared" si="752"/>
        <v>3806.6126800000015</v>
      </c>
      <c r="BD305" s="57">
        <f t="shared" si="752"/>
        <v>798.90464999999949</v>
      </c>
      <c r="BE305" s="57">
        <f t="shared" si="752"/>
        <v>4605.5173300000006</v>
      </c>
      <c r="BF305" s="57">
        <f t="shared" si="753"/>
        <v>7726.3597600000012</v>
      </c>
      <c r="BG305" s="57">
        <f t="shared" si="753"/>
        <v>1666.8995200000006</v>
      </c>
      <c r="BH305" s="57">
        <f t="shared" si="753"/>
        <v>9393.259280000002</v>
      </c>
      <c r="BI305" s="57">
        <f t="shared" si="754"/>
        <v>15617.322920000002</v>
      </c>
      <c r="BJ305" s="57">
        <f t="shared" si="754"/>
        <v>3734.100360000004</v>
      </c>
      <c r="BK305" s="57">
        <f t="shared" si="754"/>
        <v>19351.423280000003</v>
      </c>
      <c r="BL305" s="57"/>
      <c r="BM305" s="57"/>
      <c r="BN305" s="57">
        <f t="shared" si="740"/>
        <v>0</v>
      </c>
      <c r="BO305" s="41">
        <f t="shared" si="755"/>
        <v>-1592.9207200000003</v>
      </c>
      <c r="BP305" s="57">
        <f t="shared" si="707"/>
        <v>-95.340953104568499</v>
      </c>
    </row>
    <row r="306" spans="1:69" ht="12.75" hidden="1" customHeight="1" outlineLevel="3" x14ac:dyDescent="0.2">
      <c r="A306" s="104" t="s">
        <v>252</v>
      </c>
      <c r="B306" s="105" t="s">
        <v>253</v>
      </c>
      <c r="C306" s="89" t="s">
        <v>44</v>
      </c>
      <c r="D306" s="57"/>
      <c r="E306" s="57"/>
      <c r="F306" s="57">
        <f t="shared" si="718"/>
        <v>0</v>
      </c>
      <c r="G306" s="57"/>
      <c r="H306" s="57"/>
      <c r="I306" s="57">
        <f t="shared" si="719"/>
        <v>0</v>
      </c>
      <c r="J306" s="57"/>
      <c r="K306" s="57"/>
      <c r="L306" s="57">
        <f t="shared" si="720"/>
        <v>0</v>
      </c>
      <c r="M306" s="57">
        <f t="shared" si="747"/>
        <v>0</v>
      </c>
      <c r="N306" s="57">
        <f t="shared" si="747"/>
        <v>0</v>
      </c>
      <c r="O306" s="57">
        <f t="shared" si="747"/>
        <v>0</v>
      </c>
      <c r="P306" s="57"/>
      <c r="Q306" s="57"/>
      <c r="R306" s="57">
        <f t="shared" si="722"/>
        <v>0</v>
      </c>
      <c r="S306" s="57"/>
      <c r="T306" s="57"/>
      <c r="U306" s="57">
        <f t="shared" si="735"/>
        <v>0</v>
      </c>
      <c r="V306" s="57"/>
      <c r="W306" s="57"/>
      <c r="X306" s="57">
        <f t="shared" si="723"/>
        <v>0</v>
      </c>
      <c r="Y306" s="57">
        <f t="shared" si="748"/>
        <v>0</v>
      </c>
      <c r="Z306" s="57">
        <f t="shared" si="748"/>
        <v>0</v>
      </c>
      <c r="AA306" s="57">
        <f t="shared" si="748"/>
        <v>0</v>
      </c>
      <c r="AB306" s="57">
        <f t="shared" si="749"/>
        <v>0</v>
      </c>
      <c r="AC306" s="57">
        <f t="shared" si="749"/>
        <v>0</v>
      </c>
      <c r="AD306" s="57">
        <f t="shared" si="749"/>
        <v>0</v>
      </c>
      <c r="AE306" s="57"/>
      <c r="AF306" s="57"/>
      <c r="AG306" s="57">
        <f t="shared" si="726"/>
        <v>0</v>
      </c>
      <c r="AH306" s="57"/>
      <c r="AI306" s="57"/>
      <c r="AJ306" s="57">
        <f t="shared" si="738"/>
        <v>0</v>
      </c>
      <c r="AK306" s="57"/>
      <c r="AL306" s="57"/>
      <c r="AM306" s="57">
        <f t="shared" si="736"/>
        <v>0</v>
      </c>
      <c r="AN306" s="57">
        <f t="shared" si="750"/>
        <v>0</v>
      </c>
      <c r="AO306" s="57">
        <f t="shared" si="750"/>
        <v>0</v>
      </c>
      <c r="AP306" s="57">
        <f t="shared" si="750"/>
        <v>0</v>
      </c>
      <c r="AQ306" s="57">
        <f t="shared" si="751"/>
        <v>0</v>
      </c>
      <c r="AR306" s="57">
        <f t="shared" si="751"/>
        <v>0</v>
      </c>
      <c r="AS306" s="57">
        <f t="shared" si="751"/>
        <v>0</v>
      </c>
      <c r="AT306" s="57"/>
      <c r="AU306" s="57"/>
      <c r="AV306" s="57">
        <f t="shared" si="729"/>
        <v>0</v>
      </c>
      <c r="AW306" s="57"/>
      <c r="AX306" s="57"/>
      <c r="AY306" s="57">
        <f t="shared" si="730"/>
        <v>0</v>
      </c>
      <c r="AZ306" s="57"/>
      <c r="BA306" s="57"/>
      <c r="BB306" s="57">
        <f t="shared" si="731"/>
        <v>0</v>
      </c>
      <c r="BC306" s="57">
        <f t="shared" si="752"/>
        <v>0</v>
      </c>
      <c r="BD306" s="57">
        <f t="shared" si="752"/>
        <v>0</v>
      </c>
      <c r="BE306" s="57">
        <f t="shared" si="752"/>
        <v>0</v>
      </c>
      <c r="BF306" s="57">
        <f t="shared" si="753"/>
        <v>0</v>
      </c>
      <c r="BG306" s="57">
        <f t="shared" si="753"/>
        <v>0</v>
      </c>
      <c r="BH306" s="57">
        <f t="shared" si="753"/>
        <v>0</v>
      </c>
      <c r="BI306" s="57">
        <f t="shared" si="754"/>
        <v>0</v>
      </c>
      <c r="BJ306" s="57">
        <f t="shared" si="754"/>
        <v>0</v>
      </c>
      <c r="BK306" s="57">
        <f t="shared" si="754"/>
        <v>0</v>
      </c>
      <c r="BL306" s="57"/>
      <c r="BM306" s="57"/>
      <c r="BN306" s="57">
        <f t="shared" si="740"/>
        <v>0</v>
      </c>
      <c r="BO306" s="41">
        <f t="shared" si="755"/>
        <v>0</v>
      </c>
      <c r="BP306" s="57">
        <f t="shared" si="707"/>
        <v>0</v>
      </c>
    </row>
    <row r="307" spans="1:69" ht="12.75" hidden="1" customHeight="1" outlineLevel="3" x14ac:dyDescent="0.2">
      <c r="A307" s="104" t="s">
        <v>254</v>
      </c>
      <c r="B307" s="105" t="s">
        <v>255</v>
      </c>
      <c r="C307" s="89" t="s">
        <v>44</v>
      </c>
      <c r="D307" s="57">
        <f>'[3]ОФ (амортиз., налог на имущ.)'!K1535</f>
        <v>4.3436400000000006</v>
      </c>
      <c r="E307" s="57">
        <f>'[3]ОФ (амортиз., налог на имущ.)'!K1536</f>
        <v>0</v>
      </c>
      <c r="F307" s="57">
        <f t="shared" si="718"/>
        <v>4.3436400000000006</v>
      </c>
      <c r="G307" s="57">
        <f>'[3]ОФ (амортиз., налог на имущ.)'!O1535</f>
        <v>4.3436400000000006</v>
      </c>
      <c r="H307" s="57">
        <f>'[3]ОФ (амортиз., налог на имущ.)'!O1536</f>
        <v>0</v>
      </c>
      <c r="I307" s="57">
        <f t="shared" si="719"/>
        <v>4.3436400000000006</v>
      </c>
      <c r="J307" s="57">
        <f>'[3]ОФ (амортиз., налог на имущ.)'!S1535</f>
        <v>4.3436400000000006</v>
      </c>
      <c r="K307" s="57">
        <f>'[3]ОФ (амортиз., налог на имущ.)'!S1536</f>
        <v>0</v>
      </c>
      <c r="L307" s="57">
        <f t="shared" si="720"/>
        <v>4.3436400000000006</v>
      </c>
      <c r="M307" s="57">
        <f t="shared" si="747"/>
        <v>13.030920000000002</v>
      </c>
      <c r="N307" s="57">
        <f t="shared" si="747"/>
        <v>0</v>
      </c>
      <c r="O307" s="57">
        <f t="shared" si="747"/>
        <v>13.030920000000002</v>
      </c>
      <c r="P307" s="57">
        <f>'[3]ОФ (амортиз., налог на имущ.)'!X1535</f>
        <v>4.3436400000000006</v>
      </c>
      <c r="Q307" s="57">
        <f>'[3]ОФ (амортиз., налог на имущ.)'!X1536</f>
        <v>0</v>
      </c>
      <c r="R307" s="57">
        <f t="shared" si="722"/>
        <v>4.3436400000000006</v>
      </c>
      <c r="S307" s="57">
        <f>'[3]ОФ (амортиз., налог на имущ.)'!AB1535</f>
        <v>4.3430199999999939</v>
      </c>
      <c r="T307" s="57">
        <f>'[3]ОФ (амортиз., налог на имущ.)'!AB1536</f>
        <v>0</v>
      </c>
      <c r="U307" s="57">
        <f t="shared" si="735"/>
        <v>4.3430199999999939</v>
      </c>
      <c r="V307" s="57">
        <f>'[3]ОФ (амортиз., налог на имущ.)'!AF1535</f>
        <v>3.0871200000000001</v>
      </c>
      <c r="W307" s="57">
        <f>'[3]ОФ (амортиз., налог на имущ.)'!AF1536</f>
        <v>0</v>
      </c>
      <c r="X307" s="57">
        <f t="shared" si="723"/>
        <v>3.0871200000000001</v>
      </c>
      <c r="Y307" s="57">
        <f t="shared" si="748"/>
        <v>11.773779999999995</v>
      </c>
      <c r="Z307" s="57">
        <f t="shared" si="748"/>
        <v>0</v>
      </c>
      <c r="AA307" s="57">
        <f t="shared" si="748"/>
        <v>11.773779999999995</v>
      </c>
      <c r="AB307" s="57">
        <f t="shared" si="749"/>
        <v>24.804699999999997</v>
      </c>
      <c r="AC307" s="57">
        <f t="shared" si="749"/>
        <v>0</v>
      </c>
      <c r="AD307" s="57">
        <f t="shared" si="749"/>
        <v>24.804699999999997</v>
      </c>
      <c r="AE307" s="57">
        <f>'[3]ОФ (амортиз., налог на имущ.)'!AK1535</f>
        <v>3.0871200000000001</v>
      </c>
      <c r="AF307" s="57">
        <f>'[3]ОФ (амортиз., налог на имущ.)'!AK1536</f>
        <v>0</v>
      </c>
      <c r="AG307" s="57">
        <f t="shared" si="726"/>
        <v>3.0871200000000001</v>
      </c>
      <c r="AH307" s="57">
        <f>'[3]ОФ (амортиз., налог на имущ.)'!AO1535</f>
        <v>3.0871200000000001</v>
      </c>
      <c r="AI307" s="57">
        <f>'[3]ОФ (амортиз., налог на имущ.)'!AO1536</f>
        <v>0</v>
      </c>
      <c r="AJ307" s="57">
        <f t="shared" si="738"/>
        <v>3.0871200000000001</v>
      </c>
      <c r="AK307" s="57">
        <f>'[3]ОФ (амортиз., налог на имущ.)'!AS1535</f>
        <v>3.0871200000000001</v>
      </c>
      <c r="AL307" s="57">
        <f>'[3]ОФ (амортиз., налог на имущ.)'!AS1536</f>
        <v>0</v>
      </c>
      <c r="AM307" s="57">
        <f t="shared" si="736"/>
        <v>3.0871200000000001</v>
      </c>
      <c r="AN307" s="57">
        <f t="shared" si="750"/>
        <v>9.2613599999999998</v>
      </c>
      <c r="AO307" s="57">
        <f t="shared" si="750"/>
        <v>0</v>
      </c>
      <c r="AP307" s="57">
        <f t="shared" si="750"/>
        <v>9.2613599999999998</v>
      </c>
      <c r="AQ307" s="57">
        <f t="shared" si="751"/>
        <v>34.066059999999993</v>
      </c>
      <c r="AR307" s="57">
        <f t="shared" si="751"/>
        <v>0</v>
      </c>
      <c r="AS307" s="57">
        <f t="shared" si="751"/>
        <v>34.066059999999993</v>
      </c>
      <c r="AT307" s="57">
        <f>'[3]ОФ (амортиз., налог на имущ.)'!AX1535</f>
        <v>3.0871200000000001</v>
      </c>
      <c r="AU307" s="57">
        <f>'[3]ОФ (амортиз., налог на имущ.)'!AX1536</f>
        <v>0</v>
      </c>
      <c r="AV307" s="57">
        <f t="shared" si="729"/>
        <v>3.0871200000000001</v>
      </c>
      <c r="AW307" s="57">
        <f>'[3]ОФ (амортиз., налог на имущ.)'!BB1535</f>
        <v>3.0871200000000001</v>
      </c>
      <c r="AX307" s="57">
        <f>'[3]ОФ (амортиз., налог на имущ.)'!BB1536</f>
        <v>0</v>
      </c>
      <c r="AY307" s="57">
        <f t="shared" si="730"/>
        <v>3.0871200000000001</v>
      </c>
      <c r="AZ307" s="57">
        <f>'[3]ОФ (амортиз., налог на имущ.)'!BF1535</f>
        <v>3.0871200000000001</v>
      </c>
      <c r="BA307" s="57">
        <f>'[3]ОФ (амортиз., налог на имущ.)'!BF1536</f>
        <v>0</v>
      </c>
      <c r="BB307" s="57">
        <f t="shared" si="731"/>
        <v>3.0871200000000001</v>
      </c>
      <c r="BC307" s="57">
        <f t="shared" si="752"/>
        <v>9.2613599999999998</v>
      </c>
      <c r="BD307" s="57">
        <f t="shared" si="752"/>
        <v>0</v>
      </c>
      <c r="BE307" s="57">
        <f t="shared" si="752"/>
        <v>9.2613599999999998</v>
      </c>
      <c r="BF307" s="57">
        <f t="shared" si="753"/>
        <v>18.52272</v>
      </c>
      <c r="BG307" s="57">
        <f t="shared" si="753"/>
        <v>0</v>
      </c>
      <c r="BH307" s="57">
        <f t="shared" si="753"/>
        <v>18.52272</v>
      </c>
      <c r="BI307" s="57">
        <f t="shared" si="754"/>
        <v>43.327419999999989</v>
      </c>
      <c r="BJ307" s="57">
        <f t="shared" si="754"/>
        <v>0</v>
      </c>
      <c r="BK307" s="57">
        <f t="shared" si="754"/>
        <v>43.327419999999989</v>
      </c>
      <c r="BL307" s="57"/>
      <c r="BM307" s="57"/>
      <c r="BN307" s="57">
        <f t="shared" si="740"/>
        <v>0</v>
      </c>
      <c r="BO307" s="41">
        <f t="shared" si="755"/>
        <v>-3.0871200000000001</v>
      </c>
      <c r="BP307" s="57">
        <f t="shared" si="707"/>
        <v>-71.072188302898027</v>
      </c>
    </row>
    <row r="308" spans="1:69" ht="12.75" hidden="1" customHeight="1" outlineLevel="3" x14ac:dyDescent="0.2">
      <c r="A308" s="104" t="s">
        <v>256</v>
      </c>
      <c r="B308" s="105" t="s">
        <v>257</v>
      </c>
      <c r="C308" s="89" t="s">
        <v>44</v>
      </c>
      <c r="D308" s="57"/>
      <c r="E308" s="57"/>
      <c r="F308" s="57">
        <f t="shared" si="718"/>
        <v>0</v>
      </c>
      <c r="G308" s="57"/>
      <c r="H308" s="57"/>
      <c r="I308" s="57">
        <f t="shared" si="719"/>
        <v>0</v>
      </c>
      <c r="J308" s="57"/>
      <c r="K308" s="57"/>
      <c r="L308" s="57">
        <f t="shared" si="720"/>
        <v>0</v>
      </c>
      <c r="M308" s="57">
        <f t="shared" si="747"/>
        <v>0</v>
      </c>
      <c r="N308" s="57">
        <f t="shared" si="747"/>
        <v>0</v>
      </c>
      <c r="O308" s="57">
        <f t="shared" si="747"/>
        <v>0</v>
      </c>
      <c r="P308" s="57"/>
      <c r="Q308" s="57"/>
      <c r="R308" s="57">
        <f t="shared" si="722"/>
        <v>0</v>
      </c>
      <c r="S308" s="57"/>
      <c r="T308" s="57"/>
      <c r="U308" s="57">
        <f t="shared" si="735"/>
        <v>0</v>
      </c>
      <c r="V308" s="57"/>
      <c r="W308" s="57"/>
      <c r="X308" s="57">
        <f t="shared" si="723"/>
        <v>0</v>
      </c>
      <c r="Y308" s="57">
        <f t="shared" si="748"/>
        <v>0</v>
      </c>
      <c r="Z308" s="57">
        <f t="shared" si="748"/>
        <v>0</v>
      </c>
      <c r="AA308" s="57">
        <f t="shared" si="748"/>
        <v>0</v>
      </c>
      <c r="AB308" s="57">
        <f t="shared" si="749"/>
        <v>0</v>
      </c>
      <c r="AC308" s="57">
        <f t="shared" si="749"/>
        <v>0</v>
      </c>
      <c r="AD308" s="57">
        <f t="shared" si="749"/>
        <v>0</v>
      </c>
      <c r="AE308" s="57"/>
      <c r="AF308" s="57"/>
      <c r="AG308" s="57">
        <f t="shared" si="726"/>
        <v>0</v>
      </c>
      <c r="AH308" s="57"/>
      <c r="AI308" s="57"/>
      <c r="AJ308" s="57">
        <f t="shared" si="738"/>
        <v>0</v>
      </c>
      <c r="AK308" s="57"/>
      <c r="AL308" s="57"/>
      <c r="AM308" s="57">
        <f t="shared" si="736"/>
        <v>0</v>
      </c>
      <c r="AN308" s="57">
        <f t="shared" si="750"/>
        <v>0</v>
      </c>
      <c r="AO308" s="57">
        <f t="shared" si="750"/>
        <v>0</v>
      </c>
      <c r="AP308" s="57">
        <f t="shared" si="750"/>
        <v>0</v>
      </c>
      <c r="AQ308" s="57">
        <f t="shared" si="751"/>
        <v>0</v>
      </c>
      <c r="AR308" s="57">
        <f t="shared" si="751"/>
        <v>0</v>
      </c>
      <c r="AS308" s="57">
        <f t="shared" si="751"/>
        <v>0</v>
      </c>
      <c r="AT308" s="57"/>
      <c r="AU308" s="57"/>
      <c r="AV308" s="57">
        <f t="shared" si="729"/>
        <v>0</v>
      </c>
      <c r="AW308" s="57"/>
      <c r="AX308" s="57"/>
      <c r="AY308" s="57">
        <f t="shared" si="730"/>
        <v>0</v>
      </c>
      <c r="AZ308" s="57"/>
      <c r="BA308" s="57"/>
      <c r="BB308" s="57">
        <f t="shared" si="731"/>
        <v>0</v>
      </c>
      <c r="BC308" s="57">
        <f t="shared" si="752"/>
        <v>0</v>
      </c>
      <c r="BD308" s="57">
        <f t="shared" si="752"/>
        <v>0</v>
      </c>
      <c r="BE308" s="57">
        <f t="shared" si="752"/>
        <v>0</v>
      </c>
      <c r="BF308" s="57">
        <f t="shared" si="753"/>
        <v>0</v>
      </c>
      <c r="BG308" s="57">
        <f t="shared" si="753"/>
        <v>0</v>
      </c>
      <c r="BH308" s="57">
        <f t="shared" si="753"/>
        <v>0</v>
      </c>
      <c r="BI308" s="57">
        <f t="shared" si="754"/>
        <v>0</v>
      </c>
      <c r="BJ308" s="57">
        <f t="shared" si="754"/>
        <v>0</v>
      </c>
      <c r="BK308" s="57">
        <f t="shared" si="754"/>
        <v>0</v>
      </c>
      <c r="BL308" s="57"/>
      <c r="BM308" s="57"/>
      <c r="BN308" s="57">
        <f t="shared" si="740"/>
        <v>0</v>
      </c>
      <c r="BO308" s="41">
        <f t="shared" si="755"/>
        <v>0</v>
      </c>
      <c r="BP308" s="57">
        <f t="shared" si="707"/>
        <v>0</v>
      </c>
    </row>
    <row r="309" spans="1:69" s="78" customFormat="1" ht="12.75" customHeight="1" outlineLevel="2" x14ac:dyDescent="0.2">
      <c r="A309" s="74" t="s">
        <v>258</v>
      </c>
      <c r="B309" s="75" t="s">
        <v>259</v>
      </c>
      <c r="C309" s="76" t="s">
        <v>44</v>
      </c>
      <c r="D309" s="41"/>
      <c r="E309" s="41">
        <f>'[3]РБП (всё)'!D14</f>
        <v>1.5955699999999999</v>
      </c>
      <c r="F309" s="41">
        <f t="shared" si="718"/>
        <v>1.5955699999999999</v>
      </c>
      <c r="G309" s="41"/>
      <c r="H309" s="41">
        <f>'[3]РБП (всё)'!E14</f>
        <v>1.5955699999999999</v>
      </c>
      <c r="I309" s="41">
        <f t="shared" si="719"/>
        <v>1.5955699999999999</v>
      </c>
      <c r="J309" s="41"/>
      <c r="K309" s="41">
        <f>'[3]РБП (всё)'!F14</f>
        <v>1.5955699999999999</v>
      </c>
      <c r="L309" s="41">
        <f t="shared" si="720"/>
        <v>1.5955699999999999</v>
      </c>
      <c r="M309" s="41">
        <f t="shared" si="747"/>
        <v>0</v>
      </c>
      <c r="N309" s="41">
        <f t="shared" si="747"/>
        <v>4.7867099999999994</v>
      </c>
      <c r="O309" s="41">
        <f t="shared" si="747"/>
        <v>4.7867099999999994</v>
      </c>
      <c r="P309" s="41"/>
      <c r="Q309" s="41">
        <f>'[3]РБП (всё)'!H14</f>
        <v>1.65316</v>
      </c>
      <c r="R309" s="41">
        <f t="shared" si="722"/>
        <v>1.65316</v>
      </c>
      <c r="S309" s="41"/>
      <c r="T309" s="41">
        <f>'[3]РБП (всё)'!I14</f>
        <v>1.5999999999999999</v>
      </c>
      <c r="U309" s="41">
        <f t="shared" si="735"/>
        <v>1.5999999999999999</v>
      </c>
      <c r="V309" s="41"/>
      <c r="W309" s="41">
        <f>'[3]РБП (всё)'!J14</f>
        <v>1.5999999999999999</v>
      </c>
      <c r="X309" s="41">
        <f t="shared" si="723"/>
        <v>1.5999999999999999</v>
      </c>
      <c r="Y309" s="41">
        <f t="shared" si="748"/>
        <v>0</v>
      </c>
      <c r="Z309" s="41">
        <f t="shared" si="748"/>
        <v>4.8531599999999999</v>
      </c>
      <c r="AA309" s="41">
        <f t="shared" si="748"/>
        <v>4.8531599999999999</v>
      </c>
      <c r="AB309" s="41">
        <f t="shared" si="749"/>
        <v>0</v>
      </c>
      <c r="AC309" s="41">
        <f t="shared" si="749"/>
        <v>9.6398699999999984</v>
      </c>
      <c r="AD309" s="41">
        <f t="shared" si="749"/>
        <v>9.6398699999999984</v>
      </c>
      <c r="AE309" s="41"/>
      <c r="AF309" s="41">
        <f>'[3]РБП (всё)'!M14</f>
        <v>1.5999999999999999</v>
      </c>
      <c r="AG309" s="41">
        <f t="shared" si="726"/>
        <v>1.5999999999999999</v>
      </c>
      <c r="AH309" s="41"/>
      <c r="AI309" s="41">
        <f>'[3]РБП (всё)'!N14</f>
        <v>1.5999999999999999</v>
      </c>
      <c r="AJ309" s="41">
        <f t="shared" si="738"/>
        <v>1.5999999999999999</v>
      </c>
      <c r="AK309" s="41"/>
      <c r="AL309" s="41">
        <f>'[3]РБП (всё)'!O14</f>
        <v>1.5999999999999999</v>
      </c>
      <c r="AM309" s="41">
        <f t="shared" si="736"/>
        <v>1.5999999999999999</v>
      </c>
      <c r="AN309" s="41">
        <f t="shared" si="750"/>
        <v>0</v>
      </c>
      <c r="AO309" s="41">
        <f t="shared" si="750"/>
        <v>4.8</v>
      </c>
      <c r="AP309" s="41">
        <f t="shared" si="750"/>
        <v>4.8</v>
      </c>
      <c r="AQ309" s="41">
        <f t="shared" si="751"/>
        <v>0</v>
      </c>
      <c r="AR309" s="41">
        <f t="shared" si="751"/>
        <v>14.439869999999999</v>
      </c>
      <c r="AS309" s="41">
        <f t="shared" si="751"/>
        <v>14.439869999999999</v>
      </c>
      <c r="AT309" s="41"/>
      <c r="AU309" s="41">
        <f>'[3]РБП (всё)'!R14</f>
        <v>1.5999999999999999</v>
      </c>
      <c r="AV309" s="41">
        <f t="shared" si="729"/>
        <v>1.5999999999999999</v>
      </c>
      <c r="AW309" s="41"/>
      <c r="AX309" s="41">
        <f>'[3]РБП (всё)'!S14</f>
        <v>1.5999999999999999</v>
      </c>
      <c r="AY309" s="41">
        <f t="shared" si="730"/>
        <v>1.5999999999999999</v>
      </c>
      <c r="AZ309" s="41"/>
      <c r="BA309" s="41">
        <f>'[3]РБП (всё)'!T14</f>
        <v>1.5999999999999999</v>
      </c>
      <c r="BB309" s="41">
        <f t="shared" si="731"/>
        <v>1.5999999999999999</v>
      </c>
      <c r="BC309" s="41">
        <f t="shared" si="752"/>
        <v>0</v>
      </c>
      <c r="BD309" s="41">
        <f t="shared" si="752"/>
        <v>4.8</v>
      </c>
      <c r="BE309" s="41">
        <f t="shared" si="752"/>
        <v>4.8</v>
      </c>
      <c r="BF309" s="41">
        <f t="shared" si="753"/>
        <v>0</v>
      </c>
      <c r="BG309" s="41">
        <f t="shared" si="753"/>
        <v>9.6</v>
      </c>
      <c r="BH309" s="41">
        <f t="shared" si="753"/>
        <v>9.6</v>
      </c>
      <c r="BI309" s="41">
        <f t="shared" si="754"/>
        <v>0</v>
      </c>
      <c r="BJ309" s="41">
        <f t="shared" si="754"/>
        <v>19.23987</v>
      </c>
      <c r="BK309" s="41">
        <f t="shared" si="754"/>
        <v>19.23987</v>
      </c>
      <c r="BL309" s="41"/>
      <c r="BM309" s="41"/>
      <c r="BN309" s="41">
        <f t="shared" si="740"/>
        <v>0</v>
      </c>
      <c r="BO309" s="41">
        <f t="shared" si="755"/>
        <v>-1.5999999999999999</v>
      </c>
      <c r="BP309" s="41">
        <f t="shared" si="707"/>
        <v>-100.27764372606654</v>
      </c>
      <c r="BQ309" s="77"/>
    </row>
    <row r="310" spans="1:69" s="103" customFormat="1" ht="12.75" customHeight="1" outlineLevel="2" collapsed="1" x14ac:dyDescent="0.2">
      <c r="A310" s="74" t="s">
        <v>260</v>
      </c>
      <c r="B310" s="101" t="s">
        <v>261</v>
      </c>
      <c r="C310" s="102" t="s">
        <v>44</v>
      </c>
      <c r="D310" s="41">
        <f>D311+D324</f>
        <v>0</v>
      </c>
      <c r="E310" s="41">
        <f>E311+E324</f>
        <v>35.844921273515737</v>
      </c>
      <c r="F310" s="41">
        <f t="shared" si="718"/>
        <v>35.844921273515737</v>
      </c>
      <c r="G310" s="41">
        <f>G311+G324</f>
        <v>0</v>
      </c>
      <c r="H310" s="41">
        <f>H311+H324</f>
        <v>58.22127485729952</v>
      </c>
      <c r="I310" s="41">
        <f t="shared" si="719"/>
        <v>58.22127485729952</v>
      </c>
      <c r="J310" s="41">
        <f>J311+J324</f>
        <v>0</v>
      </c>
      <c r="K310" s="41">
        <f>K311+K324</f>
        <v>54.404259873515727</v>
      </c>
      <c r="L310" s="41">
        <f t="shared" si="720"/>
        <v>54.404259873515727</v>
      </c>
      <c r="M310" s="41">
        <f t="shared" si="747"/>
        <v>0</v>
      </c>
      <c r="N310" s="41">
        <f t="shared" si="747"/>
        <v>148.47045600433097</v>
      </c>
      <c r="O310" s="41">
        <f t="shared" si="747"/>
        <v>148.47045600433097</v>
      </c>
      <c r="P310" s="41">
        <f>P311+P324</f>
        <v>0</v>
      </c>
      <c r="Q310" s="41">
        <f>Q311+Q324</f>
        <v>48.350996738380587</v>
      </c>
      <c r="R310" s="41">
        <f t="shared" si="722"/>
        <v>48.350996738380587</v>
      </c>
      <c r="S310" s="41">
        <f>S311+S324</f>
        <v>0</v>
      </c>
      <c r="T310" s="41">
        <f>T311+T324</f>
        <v>51.644088138380596</v>
      </c>
      <c r="U310" s="41">
        <f t="shared" si="735"/>
        <v>51.644088138380596</v>
      </c>
      <c r="V310" s="41">
        <f>V311+V324</f>
        <v>0</v>
      </c>
      <c r="W310" s="41">
        <f>W311+W324</f>
        <v>30.765535338380605</v>
      </c>
      <c r="X310" s="41">
        <f t="shared" si="723"/>
        <v>30.765535338380605</v>
      </c>
      <c r="Y310" s="41">
        <f t="shared" si="748"/>
        <v>0</v>
      </c>
      <c r="Z310" s="41">
        <f t="shared" si="748"/>
        <v>130.76062021514178</v>
      </c>
      <c r="AA310" s="41">
        <f t="shared" si="748"/>
        <v>130.76062021514178</v>
      </c>
      <c r="AB310" s="41">
        <f t="shared" si="749"/>
        <v>0</v>
      </c>
      <c r="AC310" s="41">
        <f t="shared" si="749"/>
        <v>279.23107621947275</v>
      </c>
      <c r="AD310" s="41">
        <f t="shared" si="749"/>
        <v>279.23107621947275</v>
      </c>
      <c r="AE310" s="41">
        <f>AE311+AE324</f>
        <v>0</v>
      </c>
      <c r="AF310" s="41">
        <f>AF311+AF324</f>
        <v>45.247199538380599</v>
      </c>
      <c r="AG310" s="41">
        <f t="shared" si="726"/>
        <v>45.247199538380599</v>
      </c>
      <c r="AH310" s="41">
        <f>AH311+AH324</f>
        <v>0</v>
      </c>
      <c r="AI310" s="41">
        <f>AI311+AI324</f>
        <v>47.338462005047262</v>
      </c>
      <c r="AJ310" s="41">
        <f t="shared" si="738"/>
        <v>47.338462005047262</v>
      </c>
      <c r="AK310" s="41">
        <f>AK311+AK324</f>
        <v>0</v>
      </c>
      <c r="AL310" s="41">
        <f>AL311+AL324</f>
        <v>56.539678138380594</v>
      </c>
      <c r="AM310" s="41">
        <f t="shared" si="736"/>
        <v>56.539678138380594</v>
      </c>
      <c r="AN310" s="41">
        <f t="shared" si="750"/>
        <v>0</v>
      </c>
      <c r="AO310" s="41">
        <f t="shared" si="750"/>
        <v>149.12533968180844</v>
      </c>
      <c r="AP310" s="41">
        <f t="shared" si="750"/>
        <v>149.12533968180844</v>
      </c>
      <c r="AQ310" s="41">
        <f t="shared" si="751"/>
        <v>0</v>
      </c>
      <c r="AR310" s="41">
        <f t="shared" si="751"/>
        <v>428.3564159012812</v>
      </c>
      <c r="AS310" s="41">
        <f t="shared" si="751"/>
        <v>428.3564159012812</v>
      </c>
      <c r="AT310" s="41">
        <f>AT311+AT324</f>
        <v>0</v>
      </c>
      <c r="AU310" s="41">
        <f>AU311+AU324</f>
        <v>62.581326738380596</v>
      </c>
      <c r="AV310" s="41">
        <f t="shared" si="729"/>
        <v>62.581326738380596</v>
      </c>
      <c r="AW310" s="41">
        <f>AW311+AW324</f>
        <v>0</v>
      </c>
      <c r="AX310" s="41">
        <f>AX311+AX324</f>
        <v>45.956579873515736</v>
      </c>
      <c r="AY310" s="41">
        <f t="shared" si="730"/>
        <v>45.956579873515736</v>
      </c>
      <c r="AZ310" s="41">
        <f>AZ311+AZ324</f>
        <v>0</v>
      </c>
      <c r="BA310" s="41">
        <f>BA311+BA324</f>
        <v>54.369754857299519</v>
      </c>
      <c r="BB310" s="41">
        <f t="shared" si="731"/>
        <v>54.369754857299519</v>
      </c>
      <c r="BC310" s="41">
        <f t="shared" si="752"/>
        <v>0</v>
      </c>
      <c r="BD310" s="41">
        <f t="shared" si="752"/>
        <v>162.90766146919586</v>
      </c>
      <c r="BE310" s="41">
        <f t="shared" si="752"/>
        <v>162.90766146919586</v>
      </c>
      <c r="BF310" s="41">
        <f t="shared" si="753"/>
        <v>0</v>
      </c>
      <c r="BG310" s="41">
        <f t="shared" si="753"/>
        <v>312.03300115100433</v>
      </c>
      <c r="BH310" s="41">
        <f t="shared" si="753"/>
        <v>312.03300115100433</v>
      </c>
      <c r="BI310" s="41">
        <f t="shared" si="754"/>
        <v>0</v>
      </c>
      <c r="BJ310" s="41">
        <f t="shared" si="754"/>
        <v>591.26407737047703</v>
      </c>
      <c r="BK310" s="41">
        <f t="shared" si="754"/>
        <v>591.26407737047703</v>
      </c>
      <c r="BL310" s="41">
        <f>BL311+BL324</f>
        <v>0</v>
      </c>
      <c r="BM310" s="41">
        <f>BM311+BM324</f>
        <v>39.992000000000004</v>
      </c>
      <c r="BN310" s="41">
        <f t="shared" si="740"/>
        <v>39.992000000000004</v>
      </c>
      <c r="BO310" s="41">
        <f t="shared" si="755"/>
        <v>-7.3464620050472575</v>
      </c>
      <c r="BP310" s="41">
        <f t="shared" si="707"/>
        <v>-20.495126628929828</v>
      </c>
      <c r="BQ310" s="71"/>
    </row>
    <row r="311" spans="1:69" s="69" customFormat="1" ht="12.75" hidden="1" outlineLevel="3" x14ac:dyDescent="0.2">
      <c r="A311" s="117" t="s">
        <v>262</v>
      </c>
      <c r="B311" s="45" t="s">
        <v>263</v>
      </c>
      <c r="C311" s="67" t="s">
        <v>44</v>
      </c>
      <c r="D311" s="118">
        <f>D312+D313+D323</f>
        <v>0</v>
      </c>
      <c r="E311" s="118">
        <f>E312+E313+E323</f>
        <v>10.95126</v>
      </c>
      <c r="F311" s="118">
        <f t="shared" si="718"/>
        <v>10.95126</v>
      </c>
      <c r="G311" s="118">
        <f>G312+G313+G323</f>
        <v>0</v>
      </c>
      <c r="H311" s="118">
        <f>H312+H313+H323</f>
        <v>11.43576</v>
      </c>
      <c r="I311" s="118">
        <f t="shared" si="719"/>
        <v>11.43576</v>
      </c>
      <c r="J311" s="118">
        <f>J312+J313+J323</f>
        <v>0</v>
      </c>
      <c r="K311" s="118">
        <f>K312+K313+K323</f>
        <v>13.373760000000001</v>
      </c>
      <c r="L311" s="118">
        <f t="shared" si="720"/>
        <v>13.373760000000001</v>
      </c>
      <c r="M311" s="118">
        <f t="shared" si="747"/>
        <v>0</v>
      </c>
      <c r="N311" s="118">
        <f t="shared" si="747"/>
        <v>35.760779999999997</v>
      </c>
      <c r="O311" s="118">
        <f t="shared" si="747"/>
        <v>35.760779999999997</v>
      </c>
      <c r="P311" s="118">
        <f>P312+P313+P323</f>
        <v>0</v>
      </c>
      <c r="Q311" s="118">
        <f>Q312+Q313+Q323</f>
        <v>12.40476</v>
      </c>
      <c r="R311" s="118">
        <f t="shared" si="722"/>
        <v>12.40476</v>
      </c>
      <c r="S311" s="118">
        <f>S312+S313+S323</f>
        <v>0</v>
      </c>
      <c r="T311" s="118">
        <f>T312+T313+T323</f>
        <v>12.40476</v>
      </c>
      <c r="U311" s="118">
        <f t="shared" si="735"/>
        <v>12.40476</v>
      </c>
      <c r="V311" s="118">
        <f>V312+V313+V323</f>
        <v>0</v>
      </c>
      <c r="W311" s="118">
        <f>W312+W313+W323</f>
        <v>12.88926</v>
      </c>
      <c r="X311" s="118">
        <f t="shared" si="723"/>
        <v>12.88926</v>
      </c>
      <c r="Y311" s="118">
        <f t="shared" si="748"/>
        <v>0</v>
      </c>
      <c r="Z311" s="118">
        <f t="shared" si="748"/>
        <v>37.698779999999999</v>
      </c>
      <c r="AA311" s="118">
        <f t="shared" si="748"/>
        <v>37.698779999999999</v>
      </c>
      <c r="AB311" s="118">
        <f t="shared" si="749"/>
        <v>0</v>
      </c>
      <c r="AC311" s="118">
        <f t="shared" si="749"/>
        <v>73.459559999999996</v>
      </c>
      <c r="AD311" s="118">
        <f t="shared" si="749"/>
        <v>73.459559999999996</v>
      </c>
      <c r="AE311" s="118">
        <f>AE312+AE313+AE323</f>
        <v>0</v>
      </c>
      <c r="AF311" s="118">
        <f>AF312+AF313+AF323</f>
        <v>12.88926</v>
      </c>
      <c r="AG311" s="118">
        <f t="shared" si="726"/>
        <v>12.88926</v>
      </c>
      <c r="AH311" s="118">
        <f>AH312+AH313+AH323</f>
        <v>0</v>
      </c>
      <c r="AI311" s="118">
        <f>AI312+AI313+AI323</f>
        <v>13.373760000000001</v>
      </c>
      <c r="AJ311" s="118">
        <f t="shared" si="738"/>
        <v>13.373760000000001</v>
      </c>
      <c r="AK311" s="118">
        <f>AK312+AK313+AK323</f>
        <v>0</v>
      </c>
      <c r="AL311" s="118">
        <f>AL312+AL313+AL323</f>
        <v>12.40476</v>
      </c>
      <c r="AM311" s="118">
        <f t="shared" si="736"/>
        <v>12.40476</v>
      </c>
      <c r="AN311" s="118">
        <f t="shared" si="750"/>
        <v>0</v>
      </c>
      <c r="AO311" s="118">
        <f t="shared" si="750"/>
        <v>38.66778</v>
      </c>
      <c r="AP311" s="118">
        <f t="shared" si="750"/>
        <v>38.66778</v>
      </c>
      <c r="AQ311" s="118">
        <f t="shared" si="751"/>
        <v>0</v>
      </c>
      <c r="AR311" s="118">
        <f t="shared" si="751"/>
        <v>112.12734</v>
      </c>
      <c r="AS311" s="118">
        <f t="shared" si="751"/>
        <v>112.12734</v>
      </c>
      <c r="AT311" s="118">
        <f>AT312+AT313+AT323</f>
        <v>0</v>
      </c>
      <c r="AU311" s="118">
        <f>AU312+AU313+AU323</f>
        <v>13.373760000000001</v>
      </c>
      <c r="AV311" s="118">
        <f t="shared" si="729"/>
        <v>13.373760000000001</v>
      </c>
      <c r="AW311" s="118">
        <f>AW312+AW313+AW323</f>
        <v>0</v>
      </c>
      <c r="AX311" s="118">
        <f>AX312+AX313+AX323</f>
        <v>12.88926</v>
      </c>
      <c r="AY311" s="118">
        <f t="shared" si="730"/>
        <v>12.88926</v>
      </c>
      <c r="AZ311" s="118">
        <f>AZ312+AZ313+AZ323</f>
        <v>0</v>
      </c>
      <c r="BA311" s="118">
        <f>BA312+BA313+BA323</f>
        <v>12.88926</v>
      </c>
      <c r="BB311" s="118">
        <f t="shared" si="731"/>
        <v>12.88926</v>
      </c>
      <c r="BC311" s="118">
        <f t="shared" si="752"/>
        <v>0</v>
      </c>
      <c r="BD311" s="118">
        <f t="shared" si="752"/>
        <v>39.152280000000005</v>
      </c>
      <c r="BE311" s="118">
        <f t="shared" si="752"/>
        <v>39.152280000000005</v>
      </c>
      <c r="BF311" s="118">
        <f t="shared" si="753"/>
        <v>0</v>
      </c>
      <c r="BG311" s="118">
        <f t="shared" si="753"/>
        <v>77.820060000000012</v>
      </c>
      <c r="BH311" s="118">
        <f t="shared" si="753"/>
        <v>77.820060000000012</v>
      </c>
      <c r="BI311" s="118">
        <f t="shared" si="754"/>
        <v>0</v>
      </c>
      <c r="BJ311" s="118">
        <f t="shared" si="754"/>
        <v>151.27962000000002</v>
      </c>
      <c r="BK311" s="118">
        <f t="shared" si="754"/>
        <v>151.27962000000002</v>
      </c>
      <c r="BL311" s="118">
        <f>SUM(BL312:BL323)</f>
        <v>0</v>
      </c>
      <c r="BM311" s="118">
        <f>SUM(BM312:BM323)</f>
        <v>9.3170000000000002</v>
      </c>
      <c r="BN311" s="118">
        <f t="shared" si="740"/>
        <v>9.3170000000000002</v>
      </c>
      <c r="BO311" s="41">
        <f t="shared" si="755"/>
        <v>-4.0567600000000006</v>
      </c>
      <c r="BP311" s="57">
        <f t="shared" si="707"/>
        <v>-37.043773958430357</v>
      </c>
    </row>
    <row r="312" spans="1:69" s="69" customFormat="1" ht="12.75" hidden="1" outlineLevel="4" x14ac:dyDescent="0.2">
      <c r="A312" s="117" t="s">
        <v>264</v>
      </c>
      <c r="B312" s="59" t="s">
        <v>265</v>
      </c>
      <c r="C312" s="67" t="s">
        <v>44</v>
      </c>
      <c r="D312" s="57"/>
      <c r="E312" s="57">
        <f>[3]СОТ!E84</f>
        <v>8.2364999999999995</v>
      </c>
      <c r="F312" s="57">
        <f t="shared" si="718"/>
        <v>8.2364999999999995</v>
      </c>
      <c r="G312" s="57"/>
      <c r="H312" s="57">
        <f>[3]СОТ!F84</f>
        <v>8.7210000000000001</v>
      </c>
      <c r="I312" s="57">
        <f t="shared" si="719"/>
        <v>8.7210000000000001</v>
      </c>
      <c r="J312" s="57"/>
      <c r="K312" s="57">
        <f>[3]СОТ!G84</f>
        <v>10.659000000000001</v>
      </c>
      <c r="L312" s="57">
        <f t="shared" si="720"/>
        <v>10.659000000000001</v>
      </c>
      <c r="M312" s="57">
        <f t="shared" si="747"/>
        <v>0</v>
      </c>
      <c r="N312" s="57">
        <f t="shared" si="747"/>
        <v>27.616500000000002</v>
      </c>
      <c r="O312" s="57">
        <f t="shared" si="747"/>
        <v>27.616500000000002</v>
      </c>
      <c r="P312" s="57"/>
      <c r="Q312" s="57">
        <f>[3]СОТ!I84</f>
        <v>9.69</v>
      </c>
      <c r="R312" s="57">
        <f t="shared" si="722"/>
        <v>9.69</v>
      </c>
      <c r="S312" s="57"/>
      <c r="T312" s="57">
        <f>[3]СОТ!J84</f>
        <v>9.69</v>
      </c>
      <c r="U312" s="57">
        <f t="shared" si="735"/>
        <v>9.69</v>
      </c>
      <c r="V312" s="57"/>
      <c r="W312" s="57">
        <f>[3]СОТ!K84</f>
        <v>10.1745</v>
      </c>
      <c r="X312" s="57">
        <f t="shared" si="723"/>
        <v>10.1745</v>
      </c>
      <c r="Y312" s="57">
        <f t="shared" si="748"/>
        <v>0</v>
      </c>
      <c r="Z312" s="57">
        <f t="shared" si="748"/>
        <v>29.554499999999997</v>
      </c>
      <c r="AA312" s="57">
        <f t="shared" si="748"/>
        <v>29.554499999999997</v>
      </c>
      <c r="AB312" s="57">
        <f t="shared" si="749"/>
        <v>0</v>
      </c>
      <c r="AC312" s="57">
        <f t="shared" si="749"/>
        <v>57.170999999999999</v>
      </c>
      <c r="AD312" s="57">
        <f t="shared" si="749"/>
        <v>57.170999999999999</v>
      </c>
      <c r="AE312" s="57"/>
      <c r="AF312" s="57">
        <f>[3]СОТ!N84</f>
        <v>10.1745</v>
      </c>
      <c r="AG312" s="57">
        <f t="shared" si="726"/>
        <v>10.1745</v>
      </c>
      <c r="AH312" s="57"/>
      <c r="AI312" s="57">
        <f>[3]СОТ!O84</f>
        <v>10.659000000000001</v>
      </c>
      <c r="AJ312" s="57">
        <f t="shared" si="738"/>
        <v>10.659000000000001</v>
      </c>
      <c r="AK312" s="57"/>
      <c r="AL312" s="57">
        <f>[3]СОТ!P84</f>
        <v>9.69</v>
      </c>
      <c r="AM312" s="57">
        <f t="shared" si="736"/>
        <v>9.69</v>
      </c>
      <c r="AN312" s="57">
        <f t="shared" si="750"/>
        <v>0</v>
      </c>
      <c r="AO312" s="57">
        <f t="shared" si="750"/>
        <v>30.523499999999999</v>
      </c>
      <c r="AP312" s="57">
        <f t="shared" si="750"/>
        <v>30.523499999999999</v>
      </c>
      <c r="AQ312" s="57">
        <f t="shared" si="751"/>
        <v>0</v>
      </c>
      <c r="AR312" s="57">
        <f t="shared" si="751"/>
        <v>87.694500000000005</v>
      </c>
      <c r="AS312" s="57">
        <f t="shared" si="751"/>
        <v>87.694500000000005</v>
      </c>
      <c r="AT312" s="57"/>
      <c r="AU312" s="57">
        <f>[3]СОТ!S84</f>
        <v>10.659000000000001</v>
      </c>
      <c r="AV312" s="57">
        <f t="shared" si="729"/>
        <v>10.659000000000001</v>
      </c>
      <c r="AW312" s="57"/>
      <c r="AX312" s="57">
        <f>[3]СОТ!T84</f>
        <v>10.1745</v>
      </c>
      <c r="AY312" s="57">
        <f t="shared" si="730"/>
        <v>10.1745</v>
      </c>
      <c r="AZ312" s="57"/>
      <c r="BA312" s="57">
        <f>[3]СОТ!U84</f>
        <v>10.1745</v>
      </c>
      <c r="BB312" s="57">
        <f t="shared" si="731"/>
        <v>10.1745</v>
      </c>
      <c r="BC312" s="57">
        <f t="shared" si="752"/>
        <v>0</v>
      </c>
      <c r="BD312" s="57">
        <f t="shared" si="752"/>
        <v>31.008000000000003</v>
      </c>
      <c r="BE312" s="57">
        <f t="shared" si="752"/>
        <v>31.008000000000003</v>
      </c>
      <c r="BF312" s="57">
        <f t="shared" si="753"/>
        <v>0</v>
      </c>
      <c r="BG312" s="57">
        <f t="shared" si="753"/>
        <v>61.531500000000001</v>
      </c>
      <c r="BH312" s="57">
        <f t="shared" si="753"/>
        <v>61.531500000000001</v>
      </c>
      <c r="BI312" s="57">
        <f t="shared" si="754"/>
        <v>0</v>
      </c>
      <c r="BJ312" s="57">
        <f t="shared" si="754"/>
        <v>118.70250000000001</v>
      </c>
      <c r="BK312" s="57">
        <f t="shared" si="754"/>
        <v>118.70250000000001</v>
      </c>
      <c r="BL312" s="57"/>
      <c r="BM312" s="57">
        <v>6.0190000000000001</v>
      </c>
      <c r="BN312" s="57">
        <f t="shared" si="740"/>
        <v>6.0190000000000001</v>
      </c>
      <c r="BO312" s="41">
        <f t="shared" si="755"/>
        <v>-4.6400000000000006</v>
      </c>
      <c r="BP312" s="57">
        <f t="shared" si="707"/>
        <v>-56.334608146664252</v>
      </c>
      <c r="BQ312" s="29"/>
    </row>
    <row r="313" spans="1:69" s="78" customFormat="1" ht="12.75" hidden="1" customHeight="1" outlineLevel="4" x14ac:dyDescent="0.2">
      <c r="A313" s="117"/>
      <c r="B313" s="119" t="s">
        <v>266</v>
      </c>
      <c r="C313" s="85" t="s">
        <v>44</v>
      </c>
      <c r="D313" s="118"/>
      <c r="E313" s="118">
        <f>E314+E317+E320</f>
        <v>2.7147600000000001</v>
      </c>
      <c r="F313" s="118">
        <f t="shared" si="718"/>
        <v>2.7147600000000001</v>
      </c>
      <c r="G313" s="118"/>
      <c r="H313" s="118">
        <f>H314+H317+H320</f>
        <v>2.7147600000000001</v>
      </c>
      <c r="I313" s="118">
        <f t="shared" si="719"/>
        <v>2.7147600000000001</v>
      </c>
      <c r="J313" s="118"/>
      <c r="K313" s="118">
        <f>K314+K317+K320</f>
        <v>2.7147600000000001</v>
      </c>
      <c r="L313" s="118">
        <f t="shared" si="720"/>
        <v>2.7147600000000001</v>
      </c>
      <c r="M313" s="118">
        <f t="shared" si="747"/>
        <v>0</v>
      </c>
      <c r="N313" s="118">
        <f t="shared" si="747"/>
        <v>8.1442800000000002</v>
      </c>
      <c r="O313" s="118">
        <f t="shared" si="747"/>
        <v>8.1442800000000002</v>
      </c>
      <c r="P313" s="118"/>
      <c r="Q313" s="118">
        <f>Q314+Q317+Q320</f>
        <v>2.7147600000000001</v>
      </c>
      <c r="R313" s="118">
        <f t="shared" si="722"/>
        <v>2.7147600000000001</v>
      </c>
      <c r="S313" s="118"/>
      <c r="T313" s="118">
        <f>T314+T317+T320</f>
        <v>2.7147600000000001</v>
      </c>
      <c r="U313" s="118">
        <f t="shared" si="735"/>
        <v>2.7147600000000001</v>
      </c>
      <c r="V313" s="118"/>
      <c r="W313" s="118">
        <f>W314+W317+W320</f>
        <v>2.7147600000000001</v>
      </c>
      <c r="X313" s="118">
        <f t="shared" si="723"/>
        <v>2.7147600000000001</v>
      </c>
      <c r="Y313" s="118">
        <f t="shared" si="748"/>
        <v>0</v>
      </c>
      <c r="Z313" s="118">
        <f t="shared" si="748"/>
        <v>8.1442800000000002</v>
      </c>
      <c r="AA313" s="118">
        <f t="shared" si="748"/>
        <v>8.1442800000000002</v>
      </c>
      <c r="AB313" s="118">
        <f t="shared" si="749"/>
        <v>0</v>
      </c>
      <c r="AC313" s="118">
        <f t="shared" si="749"/>
        <v>16.28856</v>
      </c>
      <c r="AD313" s="118">
        <f t="shared" si="749"/>
        <v>16.28856</v>
      </c>
      <c r="AE313" s="118"/>
      <c r="AF313" s="118">
        <f>AF314+AF317+AF320</f>
        <v>2.7147600000000001</v>
      </c>
      <c r="AG313" s="118">
        <f t="shared" si="726"/>
        <v>2.7147600000000001</v>
      </c>
      <c r="AH313" s="118"/>
      <c r="AI313" s="118">
        <f>AI314+AI317+AI320</f>
        <v>2.7147600000000001</v>
      </c>
      <c r="AJ313" s="118">
        <f t="shared" si="738"/>
        <v>2.7147600000000001</v>
      </c>
      <c r="AK313" s="118"/>
      <c r="AL313" s="118">
        <f>AL314+AL317+AL320</f>
        <v>2.7147600000000001</v>
      </c>
      <c r="AM313" s="118">
        <f t="shared" si="736"/>
        <v>2.7147600000000001</v>
      </c>
      <c r="AN313" s="118">
        <f t="shared" si="750"/>
        <v>0</v>
      </c>
      <c r="AO313" s="118">
        <f t="shared" si="750"/>
        <v>8.1442800000000002</v>
      </c>
      <c r="AP313" s="118">
        <f t="shared" si="750"/>
        <v>8.1442800000000002</v>
      </c>
      <c r="AQ313" s="118">
        <f t="shared" si="751"/>
        <v>0</v>
      </c>
      <c r="AR313" s="118">
        <f t="shared" si="751"/>
        <v>24.432839999999999</v>
      </c>
      <c r="AS313" s="118">
        <f t="shared" si="751"/>
        <v>24.432839999999999</v>
      </c>
      <c r="AT313" s="118"/>
      <c r="AU313" s="118">
        <f>AU314+AU317+AU320</f>
        <v>2.7147600000000001</v>
      </c>
      <c r="AV313" s="118">
        <f t="shared" si="729"/>
        <v>2.7147600000000001</v>
      </c>
      <c r="AW313" s="118"/>
      <c r="AX313" s="118">
        <f>AX314+AX317+AX320</f>
        <v>2.7147600000000001</v>
      </c>
      <c r="AY313" s="118">
        <f t="shared" si="730"/>
        <v>2.7147600000000001</v>
      </c>
      <c r="AZ313" s="118"/>
      <c r="BA313" s="118">
        <f>BA314+BA317+BA320</f>
        <v>2.7147600000000001</v>
      </c>
      <c r="BB313" s="118">
        <f t="shared" si="731"/>
        <v>2.7147600000000001</v>
      </c>
      <c r="BC313" s="118">
        <f t="shared" si="752"/>
        <v>0</v>
      </c>
      <c r="BD313" s="118">
        <f t="shared" si="752"/>
        <v>8.1442800000000002</v>
      </c>
      <c r="BE313" s="118">
        <f t="shared" si="752"/>
        <v>8.1442800000000002</v>
      </c>
      <c r="BF313" s="118">
        <f t="shared" si="753"/>
        <v>0</v>
      </c>
      <c r="BG313" s="118">
        <f t="shared" si="753"/>
        <v>16.28856</v>
      </c>
      <c r="BH313" s="118">
        <f t="shared" si="753"/>
        <v>16.28856</v>
      </c>
      <c r="BI313" s="118">
        <f t="shared" si="754"/>
        <v>0</v>
      </c>
      <c r="BJ313" s="118">
        <f t="shared" si="754"/>
        <v>32.577120000000001</v>
      </c>
      <c r="BK313" s="118">
        <f t="shared" si="754"/>
        <v>32.577120000000001</v>
      </c>
      <c r="BL313" s="118"/>
      <c r="BM313" s="118">
        <f>BM314+BM317+BM320</f>
        <v>1.649</v>
      </c>
      <c r="BN313" s="118">
        <f t="shared" si="740"/>
        <v>1.649</v>
      </c>
      <c r="BO313" s="41">
        <f t="shared" si="755"/>
        <v>-1.06576</v>
      </c>
      <c r="BP313" s="120">
        <f t="shared" si="707"/>
        <v>-39.257982289410485</v>
      </c>
    </row>
    <row r="314" spans="1:69" s="29" customFormat="1" ht="12.75" hidden="1" outlineLevel="5" x14ac:dyDescent="0.2">
      <c r="A314" s="114"/>
      <c r="B314" s="112" t="s">
        <v>267</v>
      </c>
      <c r="C314" s="113" t="s">
        <v>44</v>
      </c>
      <c r="D314" s="96"/>
      <c r="E314" s="96">
        <f>E315*E316/1000</f>
        <v>2.613</v>
      </c>
      <c r="F314" s="96">
        <f t="shared" si="718"/>
        <v>2.613</v>
      </c>
      <c r="G314" s="96"/>
      <c r="H314" s="96">
        <f>H315*H316/1000</f>
        <v>2.613</v>
      </c>
      <c r="I314" s="96">
        <f t="shared" si="719"/>
        <v>2.613</v>
      </c>
      <c r="J314" s="96"/>
      <c r="K314" s="96">
        <f>K315*K316/1000</f>
        <v>2.613</v>
      </c>
      <c r="L314" s="96">
        <f t="shared" si="720"/>
        <v>2.613</v>
      </c>
      <c r="M314" s="96">
        <f t="shared" ref="M314:O328" si="756">D314+G314+J314</f>
        <v>0</v>
      </c>
      <c r="N314" s="96">
        <f t="shared" si="756"/>
        <v>7.8390000000000004</v>
      </c>
      <c r="O314" s="96">
        <f t="shared" si="756"/>
        <v>7.8390000000000004</v>
      </c>
      <c r="P314" s="96"/>
      <c r="Q314" s="96">
        <f>Q315*Q316/1000</f>
        <v>2.613</v>
      </c>
      <c r="R314" s="96">
        <f t="shared" si="722"/>
        <v>2.613</v>
      </c>
      <c r="S314" s="96"/>
      <c r="T314" s="96">
        <f>T315*T316/1000</f>
        <v>2.613</v>
      </c>
      <c r="U314" s="96">
        <f t="shared" si="735"/>
        <v>2.613</v>
      </c>
      <c r="V314" s="96"/>
      <c r="W314" s="96">
        <f>W315*W316/1000</f>
        <v>2.613</v>
      </c>
      <c r="X314" s="96">
        <f t="shared" si="723"/>
        <v>2.613</v>
      </c>
      <c r="Y314" s="96">
        <f t="shared" si="748"/>
        <v>0</v>
      </c>
      <c r="Z314" s="96">
        <f t="shared" si="748"/>
        <v>7.8390000000000004</v>
      </c>
      <c r="AA314" s="96">
        <f t="shared" si="748"/>
        <v>7.8390000000000004</v>
      </c>
      <c r="AB314" s="96">
        <f t="shared" ref="AB314:AD328" si="757">M314+Y314</f>
        <v>0</v>
      </c>
      <c r="AC314" s="96">
        <f t="shared" si="757"/>
        <v>15.678000000000001</v>
      </c>
      <c r="AD314" s="96">
        <f t="shared" si="757"/>
        <v>15.678000000000001</v>
      </c>
      <c r="AE314" s="96"/>
      <c r="AF314" s="96">
        <f>AF315*AF316/1000</f>
        <v>2.613</v>
      </c>
      <c r="AG314" s="96">
        <f t="shared" si="726"/>
        <v>2.613</v>
      </c>
      <c r="AH314" s="96"/>
      <c r="AI314" s="96">
        <f>AI315*AI316/1000</f>
        <v>2.613</v>
      </c>
      <c r="AJ314" s="96">
        <f t="shared" si="738"/>
        <v>2.613</v>
      </c>
      <c r="AK314" s="96"/>
      <c r="AL314" s="96">
        <f>AL315*AL316/1000</f>
        <v>2.613</v>
      </c>
      <c r="AM314" s="96">
        <f t="shared" si="736"/>
        <v>2.613</v>
      </c>
      <c r="AN314" s="96">
        <f t="shared" si="750"/>
        <v>0</v>
      </c>
      <c r="AO314" s="96">
        <f t="shared" si="750"/>
        <v>7.8390000000000004</v>
      </c>
      <c r="AP314" s="96">
        <f t="shared" si="750"/>
        <v>7.8390000000000004</v>
      </c>
      <c r="AQ314" s="96">
        <f t="shared" ref="AQ314:AS328" si="758">AB314+AN314</f>
        <v>0</v>
      </c>
      <c r="AR314" s="96">
        <f t="shared" si="758"/>
        <v>23.517000000000003</v>
      </c>
      <c r="AS314" s="96">
        <f t="shared" si="758"/>
        <v>23.517000000000003</v>
      </c>
      <c r="AT314" s="96"/>
      <c r="AU314" s="96">
        <f>AU315*AU316/1000</f>
        <v>2.613</v>
      </c>
      <c r="AV314" s="96">
        <f t="shared" si="729"/>
        <v>2.613</v>
      </c>
      <c r="AW314" s="96"/>
      <c r="AX314" s="96">
        <f>AX315*AX316/1000</f>
        <v>2.613</v>
      </c>
      <c r="AY314" s="96">
        <f t="shared" si="730"/>
        <v>2.613</v>
      </c>
      <c r="AZ314" s="96"/>
      <c r="BA314" s="96">
        <f>BA315*BA316/1000</f>
        <v>2.613</v>
      </c>
      <c r="BB314" s="96">
        <f t="shared" si="731"/>
        <v>2.613</v>
      </c>
      <c r="BC314" s="96">
        <f t="shared" si="752"/>
        <v>0</v>
      </c>
      <c r="BD314" s="96">
        <f t="shared" si="752"/>
        <v>7.8390000000000004</v>
      </c>
      <c r="BE314" s="96">
        <f t="shared" si="752"/>
        <v>7.8390000000000004</v>
      </c>
      <c r="BF314" s="96">
        <f t="shared" ref="BF314:BH327" si="759">AN314+BC314</f>
        <v>0</v>
      </c>
      <c r="BG314" s="96">
        <f t="shared" si="759"/>
        <v>15.678000000000001</v>
      </c>
      <c r="BH314" s="96">
        <f t="shared" si="759"/>
        <v>15.678000000000001</v>
      </c>
      <c r="BI314" s="96">
        <f t="shared" ref="BI314:BK327" si="760">AQ314+BC314</f>
        <v>0</v>
      </c>
      <c r="BJ314" s="96">
        <f t="shared" si="760"/>
        <v>31.356000000000002</v>
      </c>
      <c r="BK314" s="96">
        <f t="shared" si="760"/>
        <v>31.356000000000002</v>
      </c>
      <c r="BL314" s="96"/>
      <c r="BM314" s="96">
        <v>1.649</v>
      </c>
      <c r="BN314" s="96">
        <f>BL314+BM314</f>
        <v>1.649</v>
      </c>
      <c r="BO314" s="41">
        <f t="shared" si="755"/>
        <v>-0.96399999999999997</v>
      </c>
      <c r="BP314" s="27">
        <f t="shared" si="707"/>
        <v>-36.892460773057785</v>
      </c>
      <c r="BQ314" s="42" t="s">
        <v>48</v>
      </c>
    </row>
    <row r="315" spans="1:69" s="72" customFormat="1" ht="12.75" hidden="1" customHeight="1" outlineLevel="6" x14ac:dyDescent="0.2">
      <c r="A315" s="70"/>
      <c r="B315" s="121" t="s">
        <v>51</v>
      </c>
      <c r="C315" s="26" t="s">
        <v>58</v>
      </c>
      <c r="D315" s="96"/>
      <c r="E315" s="96">
        <f>+[3]Мыло!D81</f>
        <v>26.8</v>
      </c>
      <c r="F315" s="96">
        <f>E315</f>
        <v>26.8</v>
      </c>
      <c r="G315" s="96"/>
      <c r="H315" s="96">
        <f>+[3]Мыло!E81</f>
        <v>26.8</v>
      </c>
      <c r="I315" s="96">
        <f>H315</f>
        <v>26.8</v>
      </c>
      <c r="J315" s="96"/>
      <c r="K315" s="96">
        <f>+[3]Мыло!F81</f>
        <v>26.8</v>
      </c>
      <c r="L315" s="96">
        <f>K315</f>
        <v>26.8</v>
      </c>
      <c r="M315" s="96">
        <f t="shared" si="756"/>
        <v>0</v>
      </c>
      <c r="N315" s="96">
        <f t="shared" si="756"/>
        <v>80.400000000000006</v>
      </c>
      <c r="O315" s="96">
        <f t="shared" si="756"/>
        <v>80.400000000000006</v>
      </c>
      <c r="P315" s="96"/>
      <c r="Q315" s="96">
        <f>+[3]Мыло!H81</f>
        <v>26.8</v>
      </c>
      <c r="R315" s="96">
        <f>Q315</f>
        <v>26.8</v>
      </c>
      <c r="S315" s="96"/>
      <c r="T315" s="96">
        <f>+[3]Мыло!I81</f>
        <v>26.8</v>
      </c>
      <c r="U315" s="96">
        <f>T315</f>
        <v>26.8</v>
      </c>
      <c r="V315" s="96"/>
      <c r="W315" s="96">
        <f>+[3]Мыло!J81</f>
        <v>26.8</v>
      </c>
      <c r="X315" s="96">
        <f>W315</f>
        <v>26.8</v>
      </c>
      <c r="Y315" s="96">
        <f t="shared" si="748"/>
        <v>0</v>
      </c>
      <c r="Z315" s="96">
        <f t="shared" si="748"/>
        <v>80.400000000000006</v>
      </c>
      <c r="AA315" s="96">
        <f t="shared" si="748"/>
        <v>80.400000000000006</v>
      </c>
      <c r="AB315" s="96">
        <f t="shared" si="757"/>
        <v>0</v>
      </c>
      <c r="AC315" s="96">
        <f t="shared" si="757"/>
        <v>160.80000000000001</v>
      </c>
      <c r="AD315" s="96">
        <f t="shared" si="757"/>
        <v>160.80000000000001</v>
      </c>
      <c r="AE315" s="96"/>
      <c r="AF315" s="96">
        <f>+[3]Мыло!M81</f>
        <v>26.8</v>
      </c>
      <c r="AG315" s="96">
        <f>AF315</f>
        <v>26.8</v>
      </c>
      <c r="AH315" s="96"/>
      <c r="AI315" s="96">
        <f>+[3]Мыло!N81</f>
        <v>26.8</v>
      </c>
      <c r="AJ315" s="96">
        <f>AI315</f>
        <v>26.8</v>
      </c>
      <c r="AK315" s="96"/>
      <c r="AL315" s="96">
        <f>+[3]Мыло!O81</f>
        <v>26.8</v>
      </c>
      <c r="AM315" s="96">
        <f>AL315</f>
        <v>26.8</v>
      </c>
      <c r="AN315" s="96">
        <f t="shared" si="750"/>
        <v>0</v>
      </c>
      <c r="AO315" s="96">
        <f t="shared" si="750"/>
        <v>80.400000000000006</v>
      </c>
      <c r="AP315" s="96">
        <f t="shared" si="750"/>
        <v>80.400000000000006</v>
      </c>
      <c r="AQ315" s="96">
        <f t="shared" si="758"/>
        <v>0</v>
      </c>
      <c r="AR315" s="96">
        <f t="shared" si="758"/>
        <v>241.20000000000002</v>
      </c>
      <c r="AS315" s="96">
        <f t="shared" si="758"/>
        <v>241.20000000000002</v>
      </c>
      <c r="AT315" s="96"/>
      <c r="AU315" s="96">
        <f>+[3]Мыло!R81</f>
        <v>26.8</v>
      </c>
      <c r="AV315" s="96">
        <f>AU315</f>
        <v>26.8</v>
      </c>
      <c r="AW315" s="96"/>
      <c r="AX315" s="96">
        <f>+[3]Мыло!S81</f>
        <v>26.8</v>
      </c>
      <c r="AY315" s="96">
        <f>AX315</f>
        <v>26.8</v>
      </c>
      <c r="AZ315" s="96"/>
      <c r="BA315" s="96">
        <f>+[3]Мыло!T81</f>
        <v>26.8</v>
      </c>
      <c r="BB315" s="96">
        <f>BA315</f>
        <v>26.8</v>
      </c>
      <c r="BC315" s="96">
        <f t="shared" si="752"/>
        <v>0</v>
      </c>
      <c r="BD315" s="96">
        <f t="shared" si="752"/>
        <v>80.400000000000006</v>
      </c>
      <c r="BE315" s="96">
        <f t="shared" si="752"/>
        <v>80.400000000000006</v>
      </c>
      <c r="BF315" s="96">
        <f t="shared" si="759"/>
        <v>0</v>
      </c>
      <c r="BG315" s="96">
        <f t="shared" si="759"/>
        <v>160.80000000000001</v>
      </c>
      <c r="BH315" s="96">
        <f t="shared" si="759"/>
        <v>160.80000000000001</v>
      </c>
      <c r="BI315" s="96">
        <f t="shared" si="760"/>
        <v>0</v>
      </c>
      <c r="BJ315" s="96">
        <f t="shared" si="760"/>
        <v>321.60000000000002</v>
      </c>
      <c r="BK315" s="96">
        <f t="shared" si="760"/>
        <v>321.60000000000002</v>
      </c>
      <c r="BL315" s="96"/>
      <c r="BM315" s="96"/>
      <c r="BN315" s="96">
        <f>BL315+BM315</f>
        <v>0</v>
      </c>
      <c r="BO315" s="41">
        <f t="shared" si="755"/>
        <v>-26.8</v>
      </c>
      <c r="BP315" s="27">
        <f t="shared" si="707"/>
        <v>-100</v>
      </c>
    </row>
    <row r="316" spans="1:69" s="43" customFormat="1" ht="12.75" hidden="1" outlineLevel="6" x14ac:dyDescent="0.2">
      <c r="A316" s="114"/>
      <c r="B316" s="122" t="s">
        <v>53</v>
      </c>
      <c r="C316" s="56" t="s">
        <v>59</v>
      </c>
      <c r="D316" s="123"/>
      <c r="E316" s="123">
        <f>[3]ЦЕНЫ!$E$493</f>
        <v>97.5</v>
      </c>
      <c r="F316" s="98">
        <f>IF(F315=0,D316,F314/F315*1000)</f>
        <v>97.5</v>
      </c>
      <c r="G316" s="123"/>
      <c r="H316" s="123">
        <f>[3]ЦЕНЫ!$F$493</f>
        <v>97.5</v>
      </c>
      <c r="I316" s="98">
        <f>IF(I315=0,G316,I314/I315*1000)</f>
        <v>97.5</v>
      </c>
      <c r="J316" s="123"/>
      <c r="K316" s="123">
        <f>[3]ЦЕНЫ!$G$493</f>
        <v>97.5</v>
      </c>
      <c r="L316" s="98">
        <f>IF(L315=0,J316,L314/L315*1000)</f>
        <v>97.5</v>
      </c>
      <c r="M316" s="123">
        <f>IF(M315=0,0,M314/M315*1000)</f>
        <v>0</v>
      </c>
      <c r="N316" s="123">
        <f>IF(N315=0,0,N314/N315*1000)</f>
        <v>97.5</v>
      </c>
      <c r="O316" s="123">
        <f>IF(O315=0,0,O314/O315*1000)</f>
        <v>97.5</v>
      </c>
      <c r="P316" s="123"/>
      <c r="Q316" s="123">
        <f>[3]ЦЕНЫ!$H$493</f>
        <v>97.5</v>
      </c>
      <c r="R316" s="98">
        <f>IF(R315=0,P316,R314/R315*1000)</f>
        <v>97.5</v>
      </c>
      <c r="S316" s="123"/>
      <c r="T316" s="123">
        <f>[3]ЦЕНЫ!$I$493</f>
        <v>97.5</v>
      </c>
      <c r="U316" s="98">
        <f>IF(U315=0,S316,U314/U315*1000)</f>
        <v>97.5</v>
      </c>
      <c r="V316" s="123"/>
      <c r="W316" s="123">
        <f>[3]ЦЕНЫ!$J$493</f>
        <v>97.5</v>
      </c>
      <c r="X316" s="98">
        <f>IF(X315=0,V316,X314/X315*1000)</f>
        <v>97.5</v>
      </c>
      <c r="Y316" s="123">
        <f t="shared" ref="Y316:AD316" si="761">IF(Y315=0,0,Y314/Y315*1000)</f>
        <v>0</v>
      </c>
      <c r="Z316" s="123">
        <f t="shared" si="761"/>
        <v>97.5</v>
      </c>
      <c r="AA316" s="123">
        <f t="shared" si="761"/>
        <v>97.5</v>
      </c>
      <c r="AB316" s="123">
        <f t="shared" si="761"/>
        <v>0</v>
      </c>
      <c r="AC316" s="123">
        <f t="shared" si="761"/>
        <v>97.5</v>
      </c>
      <c r="AD316" s="123">
        <f t="shared" si="761"/>
        <v>97.5</v>
      </c>
      <c r="AE316" s="123"/>
      <c r="AF316" s="123">
        <f>[3]ЦЕНЫ!$K$493</f>
        <v>97.5</v>
      </c>
      <c r="AG316" s="98">
        <f>IF(AG315=0,AE316,AG314/AG315*1000)</f>
        <v>97.5</v>
      </c>
      <c r="AH316" s="123"/>
      <c r="AI316" s="123">
        <f>[3]ЦЕНЫ!$L$493</f>
        <v>97.5</v>
      </c>
      <c r="AJ316" s="98">
        <f>IF(AJ315=0,AH316,AJ314/AJ315*1000)</f>
        <v>97.5</v>
      </c>
      <c r="AK316" s="123"/>
      <c r="AL316" s="123">
        <f>[3]ЦЕНЫ!$M$493</f>
        <v>97.5</v>
      </c>
      <c r="AM316" s="98">
        <f>IF(AM315=0,AK316,AM314/AM315*1000)</f>
        <v>97.5</v>
      </c>
      <c r="AN316" s="123">
        <f t="shared" ref="AN316:AS316" si="762">IF(AN315=0,0,AN314/AN315*1000)</f>
        <v>0</v>
      </c>
      <c r="AO316" s="123">
        <f t="shared" si="762"/>
        <v>97.5</v>
      </c>
      <c r="AP316" s="123">
        <f t="shared" si="762"/>
        <v>97.5</v>
      </c>
      <c r="AQ316" s="123">
        <f t="shared" si="762"/>
        <v>0</v>
      </c>
      <c r="AR316" s="123">
        <f t="shared" si="762"/>
        <v>97.5</v>
      </c>
      <c r="AS316" s="123">
        <f t="shared" si="762"/>
        <v>97.5</v>
      </c>
      <c r="AT316" s="123"/>
      <c r="AU316" s="123">
        <f>[3]ЦЕНЫ!$N$493</f>
        <v>97.5</v>
      </c>
      <c r="AV316" s="98">
        <f>IF(AV315=0,AT316,AV314/AV315*1000)</f>
        <v>97.5</v>
      </c>
      <c r="AW316" s="123"/>
      <c r="AX316" s="123">
        <f>[3]ЦЕНЫ!$O$493</f>
        <v>97.5</v>
      </c>
      <c r="AY316" s="98">
        <f>IF(AY315=0,AW316,AY314/AY315*1000)</f>
        <v>97.5</v>
      </c>
      <c r="AZ316" s="123"/>
      <c r="BA316" s="123">
        <f>[3]ЦЕНЫ!$P$493</f>
        <v>97.5</v>
      </c>
      <c r="BB316" s="98">
        <f>IF(BB315=0,AZ316,BB314/BB315*1000)</f>
        <v>97.5</v>
      </c>
      <c r="BC316" s="123">
        <f t="shared" ref="BC316:BK316" si="763">IF(BC315=0,0,BC314/BC315*1000)</f>
        <v>0</v>
      </c>
      <c r="BD316" s="123">
        <f t="shared" si="763"/>
        <v>97.5</v>
      </c>
      <c r="BE316" s="123">
        <f t="shared" si="763"/>
        <v>97.5</v>
      </c>
      <c r="BF316" s="123">
        <f t="shared" si="763"/>
        <v>0</v>
      </c>
      <c r="BG316" s="123">
        <f t="shared" si="763"/>
        <v>97.5</v>
      </c>
      <c r="BH316" s="123">
        <f t="shared" si="763"/>
        <v>97.5</v>
      </c>
      <c r="BI316" s="123">
        <f t="shared" si="763"/>
        <v>0</v>
      </c>
      <c r="BJ316" s="123">
        <f t="shared" si="763"/>
        <v>97.5</v>
      </c>
      <c r="BK316" s="123">
        <f t="shared" si="763"/>
        <v>97.5</v>
      </c>
      <c r="BL316" s="123"/>
      <c r="BM316" s="123"/>
      <c r="BN316" s="123">
        <f>IF(BN315=0,BL316,BN314/BN315*1000)</f>
        <v>0</v>
      </c>
      <c r="BO316" s="41">
        <f t="shared" si="755"/>
        <v>-97.5</v>
      </c>
      <c r="BP316" s="53">
        <f t="shared" si="707"/>
        <v>-100</v>
      </c>
    </row>
    <row r="317" spans="1:69" s="29" customFormat="1" ht="12.75" hidden="1" outlineLevel="5" x14ac:dyDescent="0.2">
      <c r="A317" s="114"/>
      <c r="B317" s="112" t="s">
        <v>268</v>
      </c>
      <c r="C317" s="113" t="s">
        <v>44</v>
      </c>
      <c r="D317" s="96"/>
      <c r="E317" s="96">
        <f>E318*E319/1000</f>
        <v>4.3439999999999999E-2</v>
      </c>
      <c r="F317" s="96">
        <f>D317+E317</f>
        <v>4.3439999999999999E-2</v>
      </c>
      <c r="G317" s="96"/>
      <c r="H317" s="96">
        <f>H318*H319/1000</f>
        <v>4.3439999999999999E-2</v>
      </c>
      <c r="I317" s="96">
        <f>G317+H317</f>
        <v>4.3439999999999999E-2</v>
      </c>
      <c r="J317" s="96"/>
      <c r="K317" s="96">
        <f>K318*K319/1000</f>
        <v>4.3439999999999999E-2</v>
      </c>
      <c r="L317" s="96">
        <f>J317+K317</f>
        <v>4.3439999999999999E-2</v>
      </c>
      <c r="M317" s="96">
        <f t="shared" ref="M317:O318" si="764">D317+G317+J317</f>
        <v>0</v>
      </c>
      <c r="N317" s="96">
        <f t="shared" si="764"/>
        <v>0.13031999999999999</v>
      </c>
      <c r="O317" s="96">
        <f t="shared" si="764"/>
        <v>0.13031999999999999</v>
      </c>
      <c r="P317" s="96"/>
      <c r="Q317" s="96">
        <f>Q318*Q319/1000</f>
        <v>4.3439999999999999E-2</v>
      </c>
      <c r="R317" s="96">
        <f>P317+Q317</f>
        <v>4.3439999999999999E-2</v>
      </c>
      <c r="S317" s="96"/>
      <c r="T317" s="96">
        <f>T318*T319/1000</f>
        <v>4.3439999999999999E-2</v>
      </c>
      <c r="U317" s="96">
        <f>S317+T317</f>
        <v>4.3439999999999999E-2</v>
      </c>
      <c r="V317" s="96"/>
      <c r="W317" s="96">
        <f>W318*W319/1000</f>
        <v>4.3439999999999999E-2</v>
      </c>
      <c r="X317" s="96">
        <f>V317+W317</f>
        <v>4.3439999999999999E-2</v>
      </c>
      <c r="Y317" s="96">
        <f t="shared" ref="Y317:AA318" si="765">P317+S317+V317</f>
        <v>0</v>
      </c>
      <c r="Z317" s="96">
        <f t="shared" si="765"/>
        <v>0.13031999999999999</v>
      </c>
      <c r="AA317" s="96">
        <f t="shared" si="765"/>
        <v>0.13031999999999999</v>
      </c>
      <c r="AB317" s="96">
        <f t="shared" ref="AB317:AD318" si="766">M317+Y317</f>
        <v>0</v>
      </c>
      <c r="AC317" s="96">
        <f t="shared" si="766"/>
        <v>0.26063999999999998</v>
      </c>
      <c r="AD317" s="96">
        <f t="shared" si="766"/>
        <v>0.26063999999999998</v>
      </c>
      <c r="AE317" s="96"/>
      <c r="AF317" s="96">
        <f>AF318*AF319/1000</f>
        <v>4.3439999999999999E-2</v>
      </c>
      <c r="AG317" s="96">
        <f>AE317+AF317</f>
        <v>4.3439999999999999E-2</v>
      </c>
      <c r="AH317" s="96"/>
      <c r="AI317" s="96">
        <f>AI318*AI319/1000</f>
        <v>4.3439999999999999E-2</v>
      </c>
      <c r="AJ317" s="96">
        <f>AH317+AI317</f>
        <v>4.3439999999999999E-2</v>
      </c>
      <c r="AK317" s="96"/>
      <c r="AL317" s="96">
        <f>AL318*AL319/1000</f>
        <v>4.3439999999999999E-2</v>
      </c>
      <c r="AM317" s="96">
        <f>AK317+AL317</f>
        <v>4.3439999999999999E-2</v>
      </c>
      <c r="AN317" s="96">
        <f t="shared" ref="AN317:AP318" si="767">AE317+AH317+AK317</f>
        <v>0</v>
      </c>
      <c r="AO317" s="96">
        <f t="shared" si="767"/>
        <v>0.13031999999999999</v>
      </c>
      <c r="AP317" s="96">
        <f t="shared" si="767"/>
        <v>0.13031999999999999</v>
      </c>
      <c r="AQ317" s="96">
        <f t="shared" ref="AQ317:AS318" si="768">AB317+AN317</f>
        <v>0</v>
      </c>
      <c r="AR317" s="96">
        <f t="shared" si="768"/>
        <v>0.39095999999999997</v>
      </c>
      <c r="AS317" s="96">
        <f t="shared" si="768"/>
        <v>0.39095999999999997</v>
      </c>
      <c r="AT317" s="96"/>
      <c r="AU317" s="96">
        <f>AU318*AU319/1000</f>
        <v>4.3439999999999999E-2</v>
      </c>
      <c r="AV317" s="96">
        <f>AT317+AU317</f>
        <v>4.3439999999999999E-2</v>
      </c>
      <c r="AW317" s="96"/>
      <c r="AX317" s="96">
        <f>AX318*AX319/1000</f>
        <v>4.3439999999999999E-2</v>
      </c>
      <c r="AY317" s="96">
        <f>AW317+AX317</f>
        <v>4.3439999999999999E-2</v>
      </c>
      <c r="AZ317" s="96"/>
      <c r="BA317" s="96">
        <f>BA318*BA319/1000</f>
        <v>4.3439999999999999E-2</v>
      </c>
      <c r="BB317" s="96">
        <f>AZ317+BA317</f>
        <v>4.3439999999999999E-2</v>
      </c>
      <c r="BC317" s="96">
        <f t="shared" ref="BC317:BE318" si="769">AT317+AW317+AZ317</f>
        <v>0</v>
      </c>
      <c r="BD317" s="96">
        <f t="shared" si="769"/>
        <v>0.13031999999999999</v>
      </c>
      <c r="BE317" s="96">
        <f t="shared" si="769"/>
        <v>0.13031999999999999</v>
      </c>
      <c r="BF317" s="96">
        <f t="shared" ref="BF317:BH318" si="770">AN317+BC317</f>
        <v>0</v>
      </c>
      <c r="BG317" s="96">
        <f t="shared" si="770"/>
        <v>0.26063999999999998</v>
      </c>
      <c r="BH317" s="96">
        <f t="shared" si="770"/>
        <v>0.26063999999999998</v>
      </c>
      <c r="BI317" s="96">
        <f t="shared" ref="BI317:BK318" si="771">AQ317+BC317</f>
        <v>0</v>
      </c>
      <c r="BJ317" s="96">
        <f t="shared" si="771"/>
        <v>0.52127999999999997</v>
      </c>
      <c r="BK317" s="96">
        <f t="shared" si="771"/>
        <v>0.52127999999999997</v>
      </c>
      <c r="BL317" s="96"/>
      <c r="BM317" s="96">
        <f>BM318*BM319/1000</f>
        <v>0</v>
      </c>
      <c r="BN317" s="96">
        <f>BL317+BM317</f>
        <v>0</v>
      </c>
      <c r="BO317" s="41">
        <f t="shared" si="755"/>
        <v>-4.3439999999999999E-2</v>
      </c>
      <c r="BP317" s="27">
        <f t="shared" si="707"/>
        <v>-100</v>
      </c>
    </row>
    <row r="318" spans="1:69" s="72" customFormat="1" ht="12.75" hidden="1" customHeight="1" outlineLevel="6" x14ac:dyDescent="0.2">
      <c r="A318" s="70"/>
      <c r="B318" s="124" t="s">
        <v>51</v>
      </c>
      <c r="C318" s="60" t="s">
        <v>83</v>
      </c>
      <c r="D318" s="107"/>
      <c r="E318" s="125">
        <v>4</v>
      </c>
      <c r="F318" s="125">
        <f>D318+E318</f>
        <v>4</v>
      </c>
      <c r="G318" s="125"/>
      <c r="H318" s="125">
        <v>4</v>
      </c>
      <c r="I318" s="125">
        <f>G318+H318</f>
        <v>4</v>
      </c>
      <c r="J318" s="125"/>
      <c r="K318" s="125">
        <v>4</v>
      </c>
      <c r="L318" s="125">
        <f>J318+K318</f>
        <v>4</v>
      </c>
      <c r="M318" s="125">
        <f t="shared" si="764"/>
        <v>0</v>
      </c>
      <c r="N318" s="125">
        <f t="shared" si="764"/>
        <v>12</v>
      </c>
      <c r="O318" s="125">
        <f t="shared" si="764"/>
        <v>12</v>
      </c>
      <c r="P318" s="107"/>
      <c r="Q318" s="125">
        <v>4</v>
      </c>
      <c r="R318" s="125">
        <f>P318+Q318</f>
        <v>4</v>
      </c>
      <c r="S318" s="125"/>
      <c r="T318" s="125">
        <v>4</v>
      </c>
      <c r="U318" s="125">
        <f>S318+T318</f>
        <v>4</v>
      </c>
      <c r="V318" s="125"/>
      <c r="W318" s="125">
        <v>4</v>
      </c>
      <c r="X318" s="125">
        <f>V318+W318</f>
        <v>4</v>
      </c>
      <c r="Y318" s="125">
        <f t="shared" si="765"/>
        <v>0</v>
      </c>
      <c r="Z318" s="125">
        <f t="shared" si="765"/>
        <v>12</v>
      </c>
      <c r="AA318" s="125">
        <f t="shared" si="765"/>
        <v>12</v>
      </c>
      <c r="AB318" s="125">
        <f t="shared" si="766"/>
        <v>0</v>
      </c>
      <c r="AC318" s="125">
        <f t="shared" si="766"/>
        <v>24</v>
      </c>
      <c r="AD318" s="125">
        <f t="shared" si="766"/>
        <v>24</v>
      </c>
      <c r="AE318" s="107"/>
      <c r="AF318" s="125">
        <v>4</v>
      </c>
      <c r="AG318" s="125">
        <f>AE318+AF318</f>
        <v>4</v>
      </c>
      <c r="AH318" s="125"/>
      <c r="AI318" s="125">
        <v>4</v>
      </c>
      <c r="AJ318" s="125">
        <f>AH318+AI318</f>
        <v>4</v>
      </c>
      <c r="AK318" s="125"/>
      <c r="AL318" s="125">
        <v>4</v>
      </c>
      <c r="AM318" s="125">
        <f>AK318+AL318</f>
        <v>4</v>
      </c>
      <c r="AN318" s="125">
        <f t="shared" si="767"/>
        <v>0</v>
      </c>
      <c r="AO318" s="125">
        <f t="shared" si="767"/>
        <v>12</v>
      </c>
      <c r="AP318" s="125">
        <f t="shared" si="767"/>
        <v>12</v>
      </c>
      <c r="AQ318" s="125">
        <f t="shared" si="768"/>
        <v>0</v>
      </c>
      <c r="AR318" s="125">
        <f t="shared" si="768"/>
        <v>36</v>
      </c>
      <c r="AS318" s="125">
        <f t="shared" si="768"/>
        <v>36</v>
      </c>
      <c r="AT318" s="107"/>
      <c r="AU318" s="125">
        <v>4</v>
      </c>
      <c r="AV318" s="125">
        <f>AT318+AU318</f>
        <v>4</v>
      </c>
      <c r="AW318" s="125"/>
      <c r="AX318" s="125">
        <v>4</v>
      </c>
      <c r="AY318" s="125">
        <f>AW318+AX318</f>
        <v>4</v>
      </c>
      <c r="AZ318" s="125"/>
      <c r="BA318" s="125">
        <v>4</v>
      </c>
      <c r="BB318" s="125">
        <f>AZ318+BA318</f>
        <v>4</v>
      </c>
      <c r="BC318" s="125">
        <f t="shared" si="769"/>
        <v>0</v>
      </c>
      <c r="BD318" s="125">
        <f t="shared" si="769"/>
        <v>12</v>
      </c>
      <c r="BE318" s="125">
        <f t="shared" si="769"/>
        <v>12</v>
      </c>
      <c r="BF318" s="125">
        <f t="shared" si="770"/>
        <v>0</v>
      </c>
      <c r="BG318" s="125">
        <f t="shared" si="770"/>
        <v>24</v>
      </c>
      <c r="BH318" s="125">
        <f t="shared" si="770"/>
        <v>24</v>
      </c>
      <c r="BI318" s="125">
        <f t="shared" si="771"/>
        <v>0</v>
      </c>
      <c r="BJ318" s="125">
        <f t="shared" si="771"/>
        <v>48</v>
      </c>
      <c r="BK318" s="125">
        <f t="shared" si="771"/>
        <v>48</v>
      </c>
      <c r="BL318" s="125"/>
      <c r="BM318" s="125"/>
      <c r="BN318" s="125">
        <f>BL318+BM318</f>
        <v>0</v>
      </c>
      <c r="BO318" s="41">
        <f t="shared" si="755"/>
        <v>-4</v>
      </c>
      <c r="BP318" s="53">
        <f t="shared" si="707"/>
        <v>-100</v>
      </c>
    </row>
    <row r="319" spans="1:69" s="43" customFormat="1" ht="12.75" hidden="1" outlineLevel="6" x14ac:dyDescent="0.2">
      <c r="A319" s="114"/>
      <c r="B319" s="122" t="s">
        <v>53</v>
      </c>
      <c r="C319" s="56" t="s">
        <v>84</v>
      </c>
      <c r="D319" s="123"/>
      <c r="E319" s="123">
        <f>[3]ЦЕНЫ!$E$494</f>
        <v>10.86</v>
      </c>
      <c r="F319" s="98">
        <f>IF(F318=0,D319,F317/F318*1000)</f>
        <v>10.86</v>
      </c>
      <c r="G319" s="123"/>
      <c r="H319" s="123">
        <f>[3]ЦЕНЫ!$F$494</f>
        <v>10.86</v>
      </c>
      <c r="I319" s="98">
        <f>IF(I318=0,G319,I317/I318*1000)</f>
        <v>10.86</v>
      </c>
      <c r="J319" s="123"/>
      <c r="K319" s="123">
        <f>[3]ЦЕНЫ!$G$494</f>
        <v>10.86</v>
      </c>
      <c r="L319" s="98">
        <f>IF(L318=0,J319,L317/L318*1000)</f>
        <v>10.86</v>
      </c>
      <c r="M319" s="123">
        <f>IF(M318=0,0,M317/M318*1000)</f>
        <v>0</v>
      </c>
      <c r="N319" s="123">
        <f>IF(N318=0,0,N317/N318*1000)</f>
        <v>10.86</v>
      </c>
      <c r="O319" s="123">
        <f>IF(O318=0,0,O317/O318*1000)</f>
        <v>10.86</v>
      </c>
      <c r="P319" s="123"/>
      <c r="Q319" s="123">
        <f>[3]ЦЕНЫ!$H$494</f>
        <v>10.86</v>
      </c>
      <c r="R319" s="98">
        <f>IF(R318=0,P319,R317/R318*1000)</f>
        <v>10.86</v>
      </c>
      <c r="S319" s="123"/>
      <c r="T319" s="123">
        <f>[3]ЦЕНЫ!$I$494</f>
        <v>10.86</v>
      </c>
      <c r="U319" s="53">
        <f>IF(U318=0,S319,U317/U318*1000)</f>
        <v>10.86</v>
      </c>
      <c r="V319" s="123"/>
      <c r="W319" s="123">
        <f>[3]ЦЕНЫ!$J$494</f>
        <v>10.86</v>
      </c>
      <c r="X319" s="98">
        <f>IF(X318=0,V319,X317/X318*1000)</f>
        <v>10.86</v>
      </c>
      <c r="Y319" s="123">
        <f t="shared" ref="Y319:AD319" si="772">IF(Y318=0,0,Y317/Y318*1000)</f>
        <v>0</v>
      </c>
      <c r="Z319" s="123">
        <f t="shared" si="772"/>
        <v>10.86</v>
      </c>
      <c r="AA319" s="123">
        <f t="shared" si="772"/>
        <v>10.86</v>
      </c>
      <c r="AB319" s="123">
        <f t="shared" si="772"/>
        <v>0</v>
      </c>
      <c r="AC319" s="123">
        <f t="shared" si="772"/>
        <v>10.86</v>
      </c>
      <c r="AD319" s="123">
        <f t="shared" si="772"/>
        <v>10.86</v>
      </c>
      <c r="AE319" s="123"/>
      <c r="AF319" s="123">
        <f>[3]ЦЕНЫ!$K$494</f>
        <v>10.86</v>
      </c>
      <c r="AG319" s="98">
        <f>IF(AG318=0,AE319,AG317/AG318*1000)</f>
        <v>10.86</v>
      </c>
      <c r="AH319" s="123"/>
      <c r="AI319" s="123">
        <f>[3]ЦЕНЫ!$L$494</f>
        <v>10.86</v>
      </c>
      <c r="AJ319" s="98">
        <f>IF(AJ318=0,AH319,AJ317/AJ318*1000)</f>
        <v>10.86</v>
      </c>
      <c r="AK319" s="123"/>
      <c r="AL319" s="123">
        <f>[3]ЦЕНЫ!$M$494</f>
        <v>10.86</v>
      </c>
      <c r="AM319" s="98">
        <f>IF(AM318=0,AK319,AM317/AM318*1000)</f>
        <v>10.86</v>
      </c>
      <c r="AN319" s="123">
        <f t="shared" ref="AN319:AS319" si="773">IF(AN318=0,0,AN317/AN318*1000)</f>
        <v>0</v>
      </c>
      <c r="AO319" s="123">
        <f t="shared" si="773"/>
        <v>10.86</v>
      </c>
      <c r="AP319" s="123">
        <f t="shared" si="773"/>
        <v>10.86</v>
      </c>
      <c r="AQ319" s="123">
        <f t="shared" si="773"/>
        <v>0</v>
      </c>
      <c r="AR319" s="123">
        <f t="shared" si="773"/>
        <v>10.86</v>
      </c>
      <c r="AS319" s="123">
        <f t="shared" si="773"/>
        <v>10.86</v>
      </c>
      <c r="AT319" s="123"/>
      <c r="AU319" s="123">
        <f>[3]ЦЕНЫ!$N$494</f>
        <v>10.86</v>
      </c>
      <c r="AV319" s="98">
        <f>IF(AV318=0,AT319,AV317/AV318*1000)</f>
        <v>10.86</v>
      </c>
      <c r="AW319" s="123"/>
      <c r="AX319" s="123">
        <f>[3]ЦЕНЫ!$O$494</f>
        <v>10.86</v>
      </c>
      <c r="AY319" s="98">
        <f>IF(AY318=0,AW319,AY317/AY318*1000)</f>
        <v>10.86</v>
      </c>
      <c r="AZ319" s="123"/>
      <c r="BA319" s="123">
        <f>[3]ЦЕНЫ!$P$494</f>
        <v>10.86</v>
      </c>
      <c r="BB319" s="98">
        <f>IF(BB318=0,AZ319,BB317/BB318*1000)</f>
        <v>10.86</v>
      </c>
      <c r="BC319" s="123">
        <f t="shared" ref="BC319:BK319" si="774">IF(BC318=0,0,BC317/BC318*1000)</f>
        <v>0</v>
      </c>
      <c r="BD319" s="123">
        <f t="shared" si="774"/>
        <v>10.86</v>
      </c>
      <c r="BE319" s="123">
        <f t="shared" si="774"/>
        <v>10.86</v>
      </c>
      <c r="BF319" s="123">
        <f t="shared" si="774"/>
        <v>0</v>
      </c>
      <c r="BG319" s="123">
        <f t="shared" si="774"/>
        <v>10.86</v>
      </c>
      <c r="BH319" s="123">
        <f t="shared" si="774"/>
        <v>10.86</v>
      </c>
      <c r="BI319" s="123">
        <f t="shared" si="774"/>
        <v>0</v>
      </c>
      <c r="BJ319" s="123">
        <f t="shared" si="774"/>
        <v>10.86</v>
      </c>
      <c r="BK319" s="123">
        <f t="shared" si="774"/>
        <v>10.86</v>
      </c>
      <c r="BL319" s="123"/>
      <c r="BM319" s="123"/>
      <c r="BN319" s="123">
        <f>IF(BN318=0,BL319,BN317/BN318*1000)</f>
        <v>0</v>
      </c>
      <c r="BO319" s="41">
        <f t="shared" si="755"/>
        <v>-10.86</v>
      </c>
      <c r="BP319" s="53">
        <f t="shared" si="707"/>
        <v>-100</v>
      </c>
    </row>
    <row r="320" spans="1:69" s="29" customFormat="1" ht="12.75" hidden="1" outlineLevel="5" x14ac:dyDescent="0.2">
      <c r="A320" s="114"/>
      <c r="B320" s="112" t="s">
        <v>269</v>
      </c>
      <c r="C320" s="113" t="s">
        <v>44</v>
      </c>
      <c r="D320" s="96"/>
      <c r="E320" s="96">
        <f>E321*E322/1000</f>
        <v>5.8320000000000011E-2</v>
      </c>
      <c r="F320" s="96">
        <f>D320+E320</f>
        <v>5.8320000000000011E-2</v>
      </c>
      <c r="G320" s="96"/>
      <c r="H320" s="96">
        <f>H321*H322/1000</f>
        <v>5.8320000000000011E-2</v>
      </c>
      <c r="I320" s="96">
        <f>G320+H320</f>
        <v>5.8320000000000011E-2</v>
      </c>
      <c r="J320" s="96"/>
      <c r="K320" s="96">
        <f>K321*K322/1000</f>
        <v>5.8320000000000011E-2</v>
      </c>
      <c r="L320" s="96">
        <f>J320+K320</f>
        <v>5.8320000000000011E-2</v>
      </c>
      <c r="M320" s="96">
        <f t="shared" ref="M320:O321" si="775">D320+G320+J320</f>
        <v>0</v>
      </c>
      <c r="N320" s="96">
        <f t="shared" si="775"/>
        <v>0.17496000000000003</v>
      </c>
      <c r="O320" s="96">
        <f t="shared" si="775"/>
        <v>0.17496000000000003</v>
      </c>
      <c r="P320" s="96"/>
      <c r="Q320" s="96">
        <f>Q321*Q322/1000</f>
        <v>5.8320000000000011E-2</v>
      </c>
      <c r="R320" s="96">
        <f>P320+Q320</f>
        <v>5.8320000000000011E-2</v>
      </c>
      <c r="S320" s="96"/>
      <c r="T320" s="96">
        <f>T321*T322/1000</f>
        <v>5.8320000000000011E-2</v>
      </c>
      <c r="U320" s="96">
        <f>S320+T320</f>
        <v>5.8320000000000011E-2</v>
      </c>
      <c r="V320" s="96"/>
      <c r="W320" s="96">
        <f>W321*W322/1000</f>
        <v>5.8320000000000011E-2</v>
      </c>
      <c r="X320" s="96">
        <f>V320+W320</f>
        <v>5.8320000000000011E-2</v>
      </c>
      <c r="Y320" s="96">
        <f t="shared" ref="Y320:AA321" si="776">P320+S320+V320</f>
        <v>0</v>
      </c>
      <c r="Z320" s="96">
        <f t="shared" si="776"/>
        <v>0.17496000000000003</v>
      </c>
      <c r="AA320" s="96">
        <f t="shared" si="776"/>
        <v>0.17496000000000003</v>
      </c>
      <c r="AB320" s="96">
        <f t="shared" ref="AB320:AD321" si="777">M320+Y320</f>
        <v>0</v>
      </c>
      <c r="AC320" s="96">
        <f t="shared" si="777"/>
        <v>0.34992000000000006</v>
      </c>
      <c r="AD320" s="96">
        <f t="shared" si="777"/>
        <v>0.34992000000000006</v>
      </c>
      <c r="AE320" s="96"/>
      <c r="AF320" s="96">
        <f>AF321*AF322/1000</f>
        <v>5.8320000000000011E-2</v>
      </c>
      <c r="AG320" s="96">
        <f>AE320+AF320</f>
        <v>5.8320000000000011E-2</v>
      </c>
      <c r="AH320" s="96"/>
      <c r="AI320" s="96">
        <f>AI321*AI322/1000</f>
        <v>5.8320000000000011E-2</v>
      </c>
      <c r="AJ320" s="96">
        <f>AH320+AI320</f>
        <v>5.8320000000000011E-2</v>
      </c>
      <c r="AK320" s="96"/>
      <c r="AL320" s="96">
        <f>AL321*AL322/1000</f>
        <v>5.8320000000000011E-2</v>
      </c>
      <c r="AM320" s="96">
        <f>AK320+AL320</f>
        <v>5.8320000000000011E-2</v>
      </c>
      <c r="AN320" s="96">
        <f t="shared" ref="AN320:AP321" si="778">AE320+AH320+AK320</f>
        <v>0</v>
      </c>
      <c r="AO320" s="96">
        <f t="shared" si="778"/>
        <v>0.17496000000000003</v>
      </c>
      <c r="AP320" s="96">
        <f t="shared" si="778"/>
        <v>0.17496000000000003</v>
      </c>
      <c r="AQ320" s="96">
        <f t="shared" ref="AQ320:AS321" si="779">AB320+AN320</f>
        <v>0</v>
      </c>
      <c r="AR320" s="96">
        <f t="shared" si="779"/>
        <v>0.52488000000000012</v>
      </c>
      <c r="AS320" s="96">
        <f t="shared" si="779"/>
        <v>0.52488000000000012</v>
      </c>
      <c r="AT320" s="96"/>
      <c r="AU320" s="96">
        <f>AU321*AU322/1000</f>
        <v>5.8320000000000011E-2</v>
      </c>
      <c r="AV320" s="96">
        <f>AT320+AU320</f>
        <v>5.8320000000000011E-2</v>
      </c>
      <c r="AW320" s="96"/>
      <c r="AX320" s="96">
        <f>AX321*AX322/1000</f>
        <v>5.8320000000000011E-2</v>
      </c>
      <c r="AY320" s="96">
        <f>AW320+AX320</f>
        <v>5.8320000000000011E-2</v>
      </c>
      <c r="AZ320" s="96"/>
      <c r="BA320" s="96">
        <f>BA321*BA322/1000</f>
        <v>5.8320000000000011E-2</v>
      </c>
      <c r="BB320" s="96">
        <f>AZ320+BA320</f>
        <v>5.8320000000000011E-2</v>
      </c>
      <c r="BC320" s="96">
        <f t="shared" ref="BC320:BE321" si="780">AT320+AW320+AZ320</f>
        <v>0</v>
      </c>
      <c r="BD320" s="96">
        <f t="shared" si="780"/>
        <v>0.17496000000000003</v>
      </c>
      <c r="BE320" s="96">
        <f t="shared" si="780"/>
        <v>0.17496000000000003</v>
      </c>
      <c r="BF320" s="96">
        <f t="shared" ref="BF320:BH321" si="781">AN320+BC320</f>
        <v>0</v>
      </c>
      <c r="BG320" s="96">
        <f t="shared" si="781"/>
        <v>0.34992000000000006</v>
      </c>
      <c r="BH320" s="96">
        <f t="shared" si="781"/>
        <v>0.34992000000000006</v>
      </c>
      <c r="BI320" s="96">
        <f t="shared" ref="BI320:BK321" si="782">AQ320+BC320</f>
        <v>0</v>
      </c>
      <c r="BJ320" s="96">
        <f t="shared" si="782"/>
        <v>0.69984000000000013</v>
      </c>
      <c r="BK320" s="96">
        <f t="shared" si="782"/>
        <v>0.69984000000000013</v>
      </c>
      <c r="BL320" s="96"/>
      <c r="BM320" s="96">
        <f>BM321*BM322/1000</f>
        <v>0</v>
      </c>
      <c r="BN320" s="96">
        <f>BL320+BM320</f>
        <v>0</v>
      </c>
      <c r="BO320" s="41">
        <f t="shared" si="755"/>
        <v>-5.8320000000000011E-2</v>
      </c>
      <c r="BP320" s="27">
        <f t="shared" si="707"/>
        <v>-100</v>
      </c>
    </row>
    <row r="321" spans="1:70" s="72" customFormat="1" ht="12.75" hidden="1" customHeight="1" outlineLevel="6" x14ac:dyDescent="0.2">
      <c r="A321" s="70"/>
      <c r="B321" s="124" t="s">
        <v>51</v>
      </c>
      <c r="C321" s="60" t="s">
        <v>83</v>
      </c>
      <c r="D321" s="107"/>
      <c r="E321" s="125">
        <v>6</v>
      </c>
      <c r="F321" s="125">
        <f>D321+E321</f>
        <v>6</v>
      </c>
      <c r="G321" s="125"/>
      <c r="H321" s="125">
        <v>6</v>
      </c>
      <c r="I321" s="125">
        <f>G321+H321</f>
        <v>6</v>
      </c>
      <c r="J321" s="125"/>
      <c r="K321" s="125">
        <v>6</v>
      </c>
      <c r="L321" s="125">
        <f>J321+K321</f>
        <v>6</v>
      </c>
      <c r="M321" s="125">
        <f t="shared" si="775"/>
        <v>0</v>
      </c>
      <c r="N321" s="125">
        <f t="shared" si="775"/>
        <v>18</v>
      </c>
      <c r="O321" s="125">
        <f t="shared" si="775"/>
        <v>18</v>
      </c>
      <c r="P321" s="107"/>
      <c r="Q321" s="125">
        <v>6</v>
      </c>
      <c r="R321" s="125">
        <f>P321+Q321</f>
        <v>6</v>
      </c>
      <c r="S321" s="125"/>
      <c r="T321" s="125">
        <v>6</v>
      </c>
      <c r="U321" s="125">
        <f>S321+T321</f>
        <v>6</v>
      </c>
      <c r="V321" s="125"/>
      <c r="W321" s="125">
        <v>6</v>
      </c>
      <c r="X321" s="125">
        <f>V321+W321</f>
        <v>6</v>
      </c>
      <c r="Y321" s="125">
        <f t="shared" si="776"/>
        <v>0</v>
      </c>
      <c r="Z321" s="125">
        <f t="shared" si="776"/>
        <v>18</v>
      </c>
      <c r="AA321" s="125">
        <f t="shared" si="776"/>
        <v>18</v>
      </c>
      <c r="AB321" s="125">
        <f t="shared" si="777"/>
        <v>0</v>
      </c>
      <c r="AC321" s="125">
        <f t="shared" si="777"/>
        <v>36</v>
      </c>
      <c r="AD321" s="125">
        <f t="shared" si="777"/>
        <v>36</v>
      </c>
      <c r="AE321" s="107"/>
      <c r="AF321" s="125">
        <v>6</v>
      </c>
      <c r="AG321" s="125">
        <f>AE321+AF321</f>
        <v>6</v>
      </c>
      <c r="AH321" s="125"/>
      <c r="AI321" s="125">
        <v>6</v>
      </c>
      <c r="AJ321" s="125">
        <f>AH321+AI321</f>
        <v>6</v>
      </c>
      <c r="AK321" s="125"/>
      <c r="AL321" s="125">
        <v>6</v>
      </c>
      <c r="AM321" s="125">
        <f>AK321+AL321</f>
        <v>6</v>
      </c>
      <c r="AN321" s="125">
        <f t="shared" si="778"/>
        <v>0</v>
      </c>
      <c r="AO321" s="125">
        <f t="shared" si="778"/>
        <v>18</v>
      </c>
      <c r="AP321" s="125">
        <f t="shared" si="778"/>
        <v>18</v>
      </c>
      <c r="AQ321" s="125">
        <f t="shared" si="779"/>
        <v>0</v>
      </c>
      <c r="AR321" s="125">
        <f t="shared" si="779"/>
        <v>54</v>
      </c>
      <c r="AS321" s="125">
        <f t="shared" si="779"/>
        <v>54</v>
      </c>
      <c r="AT321" s="107"/>
      <c r="AU321" s="125">
        <v>6</v>
      </c>
      <c r="AV321" s="125">
        <f>AT321+AU321</f>
        <v>6</v>
      </c>
      <c r="AW321" s="125"/>
      <c r="AX321" s="125">
        <v>6</v>
      </c>
      <c r="AY321" s="125">
        <f>AW321+AX321</f>
        <v>6</v>
      </c>
      <c r="AZ321" s="125"/>
      <c r="BA321" s="125">
        <v>6</v>
      </c>
      <c r="BB321" s="125">
        <f>AZ321+BA321</f>
        <v>6</v>
      </c>
      <c r="BC321" s="125">
        <f t="shared" si="780"/>
        <v>0</v>
      </c>
      <c r="BD321" s="125">
        <f t="shared" si="780"/>
        <v>18</v>
      </c>
      <c r="BE321" s="125">
        <f t="shared" si="780"/>
        <v>18</v>
      </c>
      <c r="BF321" s="125">
        <f t="shared" si="781"/>
        <v>0</v>
      </c>
      <c r="BG321" s="125">
        <f t="shared" si="781"/>
        <v>36</v>
      </c>
      <c r="BH321" s="125">
        <f t="shared" si="781"/>
        <v>36</v>
      </c>
      <c r="BI321" s="125">
        <f t="shared" si="782"/>
        <v>0</v>
      </c>
      <c r="BJ321" s="125">
        <f t="shared" si="782"/>
        <v>72</v>
      </c>
      <c r="BK321" s="125">
        <f t="shared" si="782"/>
        <v>72</v>
      </c>
      <c r="BL321" s="125"/>
      <c r="BM321" s="125"/>
      <c r="BN321" s="125">
        <f>BL321+BM321</f>
        <v>0</v>
      </c>
      <c r="BO321" s="41">
        <f t="shared" si="755"/>
        <v>-6</v>
      </c>
      <c r="BP321" s="53">
        <f t="shared" si="707"/>
        <v>-100</v>
      </c>
    </row>
    <row r="322" spans="1:70" s="43" customFormat="1" ht="12.75" hidden="1" outlineLevel="6" x14ac:dyDescent="0.2">
      <c r="A322" s="114"/>
      <c r="B322" s="122" t="s">
        <v>53</v>
      </c>
      <c r="C322" s="56" t="s">
        <v>84</v>
      </c>
      <c r="D322" s="123"/>
      <c r="E322" s="123">
        <f>[3]ЦЕНЫ!$E$495</f>
        <v>9.7200000000000006</v>
      </c>
      <c r="F322" s="98">
        <f>IF(F321=0,D322,F320/F321*1000)</f>
        <v>9.7200000000000006</v>
      </c>
      <c r="G322" s="123"/>
      <c r="H322" s="123">
        <f>[3]ЦЕНЫ!$F$495</f>
        <v>9.7200000000000006</v>
      </c>
      <c r="I322" s="98">
        <f>IF(I321=0,G322,I320/I321*1000)</f>
        <v>9.7200000000000006</v>
      </c>
      <c r="J322" s="123"/>
      <c r="K322" s="123">
        <f>[3]ЦЕНЫ!$G$495</f>
        <v>9.7200000000000006</v>
      </c>
      <c r="L322" s="98">
        <f>IF(L321=0,J322,L320/L321*1000)</f>
        <v>9.7200000000000006</v>
      </c>
      <c r="M322" s="123">
        <f>IF(M321=0,0,M320/M321*1000)</f>
        <v>0</v>
      </c>
      <c r="N322" s="123">
        <f>IF(N321=0,0,N320/N321*1000)</f>
        <v>9.7200000000000006</v>
      </c>
      <c r="O322" s="123">
        <f>IF(O321=0,0,O320/O321*1000)</f>
        <v>9.7200000000000006</v>
      </c>
      <c r="P322" s="123"/>
      <c r="Q322" s="123">
        <f>[3]ЦЕНЫ!$H$495</f>
        <v>9.7200000000000006</v>
      </c>
      <c r="R322" s="98">
        <f>IF(R321=0,P322,R320/R321*1000)</f>
        <v>9.7200000000000006</v>
      </c>
      <c r="S322" s="123"/>
      <c r="T322" s="123">
        <f>[3]ЦЕНЫ!$I$495</f>
        <v>9.7200000000000006</v>
      </c>
      <c r="U322" s="53">
        <f>IF(U321=0,S322,U320/U321*1000)</f>
        <v>9.7200000000000006</v>
      </c>
      <c r="V322" s="123"/>
      <c r="W322" s="123">
        <f>[3]ЦЕНЫ!$J$495</f>
        <v>9.7200000000000006</v>
      </c>
      <c r="X322" s="98">
        <f>IF(X321=0,V322,X320/X321*1000)</f>
        <v>9.7200000000000006</v>
      </c>
      <c r="Y322" s="123">
        <f t="shared" ref="Y322:AD322" si="783">IF(Y321=0,0,Y320/Y321*1000)</f>
        <v>0</v>
      </c>
      <c r="Z322" s="123">
        <f t="shared" si="783"/>
        <v>9.7200000000000006</v>
      </c>
      <c r="AA322" s="123">
        <f t="shared" si="783"/>
        <v>9.7200000000000006</v>
      </c>
      <c r="AB322" s="123">
        <f t="shared" si="783"/>
        <v>0</v>
      </c>
      <c r="AC322" s="123">
        <f t="shared" si="783"/>
        <v>9.7200000000000006</v>
      </c>
      <c r="AD322" s="123">
        <f t="shared" si="783"/>
        <v>9.7200000000000006</v>
      </c>
      <c r="AE322" s="123"/>
      <c r="AF322" s="123">
        <f>[3]ЦЕНЫ!$K$495</f>
        <v>9.7200000000000006</v>
      </c>
      <c r="AG322" s="98">
        <f>IF(AG321=0,AE322,AG320/AG321*1000)</f>
        <v>9.7200000000000006</v>
      </c>
      <c r="AH322" s="123"/>
      <c r="AI322" s="123">
        <f>[3]ЦЕНЫ!$L$495</f>
        <v>9.7200000000000006</v>
      </c>
      <c r="AJ322" s="98">
        <f>IF(AJ321=0,AH322,AJ320/AJ321*1000)</f>
        <v>9.7200000000000006</v>
      </c>
      <c r="AK322" s="123"/>
      <c r="AL322" s="123">
        <f>[3]ЦЕНЫ!$M$495</f>
        <v>9.7200000000000006</v>
      </c>
      <c r="AM322" s="98">
        <f>IF(AM321=0,AK322,AM320/AM321*1000)</f>
        <v>9.7200000000000006</v>
      </c>
      <c r="AN322" s="123">
        <f t="shared" ref="AN322:AS322" si="784">IF(AN321=0,0,AN320/AN321*1000)</f>
        <v>0</v>
      </c>
      <c r="AO322" s="123">
        <f t="shared" si="784"/>
        <v>9.7200000000000006</v>
      </c>
      <c r="AP322" s="123">
        <f t="shared" si="784"/>
        <v>9.7200000000000006</v>
      </c>
      <c r="AQ322" s="123">
        <f t="shared" si="784"/>
        <v>0</v>
      </c>
      <c r="AR322" s="123">
        <f t="shared" si="784"/>
        <v>9.7200000000000024</v>
      </c>
      <c r="AS322" s="123">
        <f t="shared" si="784"/>
        <v>9.7200000000000024</v>
      </c>
      <c r="AT322" s="123"/>
      <c r="AU322" s="123">
        <f>[3]ЦЕНЫ!$N$495</f>
        <v>9.7200000000000006</v>
      </c>
      <c r="AV322" s="98">
        <f>IF(AV321=0,AT322,AV320/AV321*1000)</f>
        <v>9.7200000000000006</v>
      </c>
      <c r="AW322" s="123"/>
      <c r="AX322" s="123">
        <f>[3]ЦЕНЫ!$O$495</f>
        <v>9.7200000000000006</v>
      </c>
      <c r="AY322" s="98">
        <f>IF(AY321=0,AW322,AY320/AY321*1000)</f>
        <v>9.7200000000000006</v>
      </c>
      <c r="AZ322" s="123"/>
      <c r="BA322" s="123">
        <f>[3]ЦЕНЫ!$P$495</f>
        <v>9.7200000000000006</v>
      </c>
      <c r="BB322" s="98">
        <f>IF(BB321=0,AZ322,BB320/BB321*1000)</f>
        <v>9.7200000000000006</v>
      </c>
      <c r="BC322" s="123">
        <f t="shared" ref="BC322:BK322" si="785">IF(BC321=0,0,BC320/BC321*1000)</f>
        <v>0</v>
      </c>
      <c r="BD322" s="123">
        <f t="shared" si="785"/>
        <v>9.7200000000000006</v>
      </c>
      <c r="BE322" s="123">
        <f t="shared" si="785"/>
        <v>9.7200000000000006</v>
      </c>
      <c r="BF322" s="123">
        <f t="shared" si="785"/>
        <v>0</v>
      </c>
      <c r="BG322" s="123">
        <f t="shared" si="785"/>
        <v>9.7200000000000006</v>
      </c>
      <c r="BH322" s="123">
        <f t="shared" si="785"/>
        <v>9.7200000000000006</v>
      </c>
      <c r="BI322" s="123">
        <f t="shared" si="785"/>
        <v>0</v>
      </c>
      <c r="BJ322" s="123">
        <f t="shared" si="785"/>
        <v>9.7200000000000006</v>
      </c>
      <c r="BK322" s="123">
        <f t="shared" si="785"/>
        <v>9.7200000000000006</v>
      </c>
      <c r="BL322" s="123"/>
      <c r="BM322" s="123"/>
      <c r="BN322" s="123">
        <f>IF(BN321=0,BL322,BN320/BN321*1000)</f>
        <v>0</v>
      </c>
      <c r="BO322" s="41">
        <f t="shared" si="755"/>
        <v>-9.7200000000000006</v>
      </c>
      <c r="BP322" s="53">
        <f t="shared" si="707"/>
        <v>-100</v>
      </c>
    </row>
    <row r="323" spans="1:70" s="78" customFormat="1" ht="12.75" hidden="1" customHeight="1" outlineLevel="4" x14ac:dyDescent="0.2">
      <c r="A323" s="117" t="s">
        <v>270</v>
      </c>
      <c r="B323" s="119" t="s">
        <v>271</v>
      </c>
      <c r="C323" s="85" t="s">
        <v>44</v>
      </c>
      <c r="D323" s="57"/>
      <c r="E323" s="120">
        <f>'[3]29 Здравпункт'!E12</f>
        <v>0</v>
      </c>
      <c r="F323" s="57">
        <f t="shared" ref="F323:F328" si="786">D323+E323</f>
        <v>0</v>
      </c>
      <c r="G323" s="57"/>
      <c r="H323" s="120">
        <f>'[3]29 Здравпункт'!H12</f>
        <v>0</v>
      </c>
      <c r="I323" s="57">
        <f t="shared" ref="I323:I328" si="787">G323+H323</f>
        <v>0</v>
      </c>
      <c r="J323" s="57"/>
      <c r="K323" s="120">
        <f>'[3]29 Здравпункт'!K12</f>
        <v>0</v>
      </c>
      <c r="L323" s="57">
        <f t="shared" ref="L323:L328" si="788">J323+K323</f>
        <v>0</v>
      </c>
      <c r="M323" s="57">
        <f t="shared" si="756"/>
        <v>0</v>
      </c>
      <c r="N323" s="57">
        <f t="shared" si="756"/>
        <v>0</v>
      </c>
      <c r="O323" s="57">
        <f t="shared" si="756"/>
        <v>0</v>
      </c>
      <c r="P323" s="57"/>
      <c r="Q323" s="120">
        <f>'[3]29 Здравпункт'!Q12</f>
        <v>0</v>
      </c>
      <c r="R323" s="57">
        <f t="shared" ref="R323:R328" si="789">P323+Q323</f>
        <v>0</v>
      </c>
      <c r="S323" s="57"/>
      <c r="T323" s="120">
        <f>'[3]29 Здравпункт'!T12</f>
        <v>0</v>
      </c>
      <c r="U323" s="57">
        <f t="shared" ref="U323:U328" si="790">S323+T323</f>
        <v>0</v>
      </c>
      <c r="V323" s="57"/>
      <c r="W323" s="120">
        <f>'[3]29 Здравпункт'!W12</f>
        <v>0</v>
      </c>
      <c r="X323" s="57">
        <f t="shared" ref="X323:X328" si="791">V323+W323</f>
        <v>0</v>
      </c>
      <c r="Y323" s="57">
        <f t="shared" ref="Y323:AA328" si="792">P323+S323+V323</f>
        <v>0</v>
      </c>
      <c r="Z323" s="57">
        <f t="shared" si="792"/>
        <v>0</v>
      </c>
      <c r="AA323" s="57">
        <f t="shared" si="792"/>
        <v>0</v>
      </c>
      <c r="AB323" s="57">
        <f t="shared" si="757"/>
        <v>0</v>
      </c>
      <c r="AC323" s="57">
        <f t="shared" si="757"/>
        <v>0</v>
      </c>
      <c r="AD323" s="57">
        <f t="shared" si="757"/>
        <v>0</v>
      </c>
      <c r="AE323" s="57"/>
      <c r="AF323" s="120">
        <f>'[3]29 Здравпункт'!AF12</f>
        <v>0</v>
      </c>
      <c r="AG323" s="57">
        <f t="shared" ref="AG323:AG328" si="793">AE323+AF323</f>
        <v>0</v>
      </c>
      <c r="AH323" s="57"/>
      <c r="AI323" s="120">
        <f>'[3]29 Здравпункт'!AI12</f>
        <v>0</v>
      </c>
      <c r="AJ323" s="57">
        <f t="shared" ref="AJ323:AJ328" si="794">AH323+AI323</f>
        <v>0</v>
      </c>
      <c r="AK323" s="57"/>
      <c r="AL323" s="120">
        <f>'[3]29 Здравпункт'!AL12</f>
        <v>0</v>
      </c>
      <c r="AM323" s="57">
        <f t="shared" ref="AM323:AM328" si="795">AK323+AL323</f>
        <v>0</v>
      </c>
      <c r="AN323" s="57">
        <f t="shared" ref="AN323:AP328" si="796">AE323+AH323+AK323</f>
        <v>0</v>
      </c>
      <c r="AO323" s="57">
        <f t="shared" si="796"/>
        <v>0</v>
      </c>
      <c r="AP323" s="57">
        <f t="shared" si="796"/>
        <v>0</v>
      </c>
      <c r="AQ323" s="57">
        <f t="shared" si="758"/>
        <v>0</v>
      </c>
      <c r="AR323" s="57">
        <f t="shared" si="758"/>
        <v>0</v>
      </c>
      <c r="AS323" s="57">
        <f t="shared" si="758"/>
        <v>0</v>
      </c>
      <c r="AT323" s="57"/>
      <c r="AU323" s="120">
        <f>'[3]29 Здравпункт'!AU12</f>
        <v>0</v>
      </c>
      <c r="AV323" s="57">
        <f t="shared" ref="AV323:AV328" si="797">AT323+AU323</f>
        <v>0</v>
      </c>
      <c r="AW323" s="57"/>
      <c r="AX323" s="120">
        <f>'[3]29 Здравпункт'!AX12</f>
        <v>0</v>
      </c>
      <c r="AY323" s="57">
        <f t="shared" ref="AY323:AY328" si="798">AW323+AX323</f>
        <v>0</v>
      </c>
      <c r="AZ323" s="57"/>
      <c r="BA323" s="120">
        <f>'[3]29 Здравпункт'!BA12</f>
        <v>0</v>
      </c>
      <c r="BB323" s="57">
        <f t="shared" ref="BB323:BB328" si="799">AZ323+BA323</f>
        <v>0</v>
      </c>
      <c r="BC323" s="57">
        <f t="shared" ref="BC323:BE327" si="800">AT323+AW323+AZ323</f>
        <v>0</v>
      </c>
      <c r="BD323" s="57">
        <f t="shared" si="800"/>
        <v>0</v>
      </c>
      <c r="BE323" s="57">
        <f t="shared" si="800"/>
        <v>0</v>
      </c>
      <c r="BF323" s="57">
        <f t="shared" si="759"/>
        <v>0</v>
      </c>
      <c r="BG323" s="57">
        <f t="shared" si="759"/>
        <v>0</v>
      </c>
      <c r="BH323" s="57">
        <f t="shared" si="759"/>
        <v>0</v>
      </c>
      <c r="BI323" s="57">
        <f t="shared" si="760"/>
        <v>0</v>
      </c>
      <c r="BJ323" s="57">
        <f t="shared" si="760"/>
        <v>0</v>
      </c>
      <c r="BK323" s="57">
        <f t="shared" si="760"/>
        <v>0</v>
      </c>
      <c r="BL323" s="57"/>
      <c r="BM323" s="120"/>
      <c r="BN323" s="57">
        <f t="shared" ref="BN323:BN328" si="801">BL323+BM323</f>
        <v>0</v>
      </c>
      <c r="BO323" s="41">
        <f t="shared" si="755"/>
        <v>0</v>
      </c>
      <c r="BP323" s="120">
        <f t="shared" si="707"/>
        <v>0</v>
      </c>
      <c r="BQ323" s="77"/>
    </row>
    <row r="324" spans="1:70" s="69" customFormat="1" ht="12.75" outlineLevel="3" collapsed="1" x14ac:dyDescent="0.2">
      <c r="A324" s="44" t="s">
        <v>272</v>
      </c>
      <c r="B324" s="45" t="s">
        <v>273</v>
      </c>
      <c r="C324" s="67" t="s">
        <v>44</v>
      </c>
      <c r="D324" s="57">
        <f>SUM(D325:D325)</f>
        <v>0</v>
      </c>
      <c r="E324" s="57">
        <f>SUM(E325:E325)</f>
        <v>24.893661273515736</v>
      </c>
      <c r="F324" s="57">
        <f t="shared" si="786"/>
        <v>24.893661273515736</v>
      </c>
      <c r="G324" s="57">
        <f>SUM(G325:G325)</f>
        <v>0</v>
      </c>
      <c r="H324" s="57">
        <f>SUM(H325:H325)</f>
        <v>46.785514857299518</v>
      </c>
      <c r="I324" s="57">
        <f t="shared" si="787"/>
        <v>46.785514857299518</v>
      </c>
      <c r="J324" s="57">
        <f>SUM(J325:J325)</f>
        <v>0</v>
      </c>
      <c r="K324" s="57">
        <f>SUM(K325:K325)</f>
        <v>41.03049987351573</v>
      </c>
      <c r="L324" s="57">
        <f t="shared" si="788"/>
        <v>41.03049987351573</v>
      </c>
      <c r="M324" s="57">
        <f t="shared" si="756"/>
        <v>0</v>
      </c>
      <c r="N324" s="57">
        <f t="shared" si="756"/>
        <v>112.70967600433099</v>
      </c>
      <c r="O324" s="57">
        <f t="shared" si="756"/>
        <v>112.70967600433099</v>
      </c>
      <c r="P324" s="57">
        <f>SUM(P325:P325)</f>
        <v>0</v>
      </c>
      <c r="Q324" s="57">
        <f>SUM(Q325:Q325)</f>
        <v>35.946236738380591</v>
      </c>
      <c r="R324" s="57">
        <f t="shared" si="789"/>
        <v>35.946236738380591</v>
      </c>
      <c r="S324" s="57">
        <f>SUM(S325:S325)</f>
        <v>0</v>
      </c>
      <c r="T324" s="57">
        <f>SUM(T325:T325)</f>
        <v>39.2393281383806</v>
      </c>
      <c r="U324" s="57">
        <f t="shared" si="790"/>
        <v>39.2393281383806</v>
      </c>
      <c r="V324" s="57">
        <f>SUM(V325:V325)</f>
        <v>0</v>
      </c>
      <c r="W324" s="57">
        <f>SUM(W325:W325)</f>
        <v>17.876275338380605</v>
      </c>
      <c r="X324" s="57">
        <f t="shared" si="791"/>
        <v>17.876275338380605</v>
      </c>
      <c r="Y324" s="57">
        <f t="shared" si="792"/>
        <v>0</v>
      </c>
      <c r="Z324" s="57">
        <f t="shared" si="792"/>
        <v>93.0618402151418</v>
      </c>
      <c r="AA324" s="57">
        <f t="shared" si="792"/>
        <v>93.0618402151418</v>
      </c>
      <c r="AB324" s="57">
        <f t="shared" si="757"/>
        <v>0</v>
      </c>
      <c r="AC324" s="57">
        <f t="shared" si="757"/>
        <v>205.7715162194728</v>
      </c>
      <c r="AD324" s="57">
        <f t="shared" si="757"/>
        <v>205.7715162194728</v>
      </c>
      <c r="AE324" s="57">
        <f>SUM(AE325:AE325)</f>
        <v>0</v>
      </c>
      <c r="AF324" s="57">
        <f>SUM(AF325:AF325)</f>
        <v>32.357939538380599</v>
      </c>
      <c r="AG324" s="57">
        <f t="shared" si="793"/>
        <v>32.357939538380599</v>
      </c>
      <c r="AH324" s="57">
        <f>SUM(AH325:AH325)</f>
        <v>0</v>
      </c>
      <c r="AI324" s="57">
        <f>SUM(AI325:AI325)</f>
        <v>33.964702005047265</v>
      </c>
      <c r="AJ324" s="57">
        <f t="shared" si="794"/>
        <v>33.964702005047265</v>
      </c>
      <c r="AK324" s="57">
        <f>SUM(AK325:AK325)</f>
        <v>0</v>
      </c>
      <c r="AL324" s="57">
        <f>SUM(AL325:AL325)</f>
        <v>44.134918138380598</v>
      </c>
      <c r="AM324" s="57">
        <f t="shared" si="795"/>
        <v>44.134918138380598</v>
      </c>
      <c r="AN324" s="57">
        <f t="shared" si="796"/>
        <v>0</v>
      </c>
      <c r="AO324" s="57">
        <f t="shared" si="796"/>
        <v>110.45755968180846</v>
      </c>
      <c r="AP324" s="57">
        <f t="shared" si="796"/>
        <v>110.45755968180846</v>
      </c>
      <c r="AQ324" s="57">
        <f t="shared" si="758"/>
        <v>0</v>
      </c>
      <c r="AR324" s="57">
        <f t="shared" si="758"/>
        <v>316.22907590128125</v>
      </c>
      <c r="AS324" s="57">
        <f t="shared" si="758"/>
        <v>316.22907590128125</v>
      </c>
      <c r="AT324" s="57">
        <f>SUM(AT325:AT325)</f>
        <v>0</v>
      </c>
      <c r="AU324" s="57">
        <f>SUM(AU325:AU325)</f>
        <v>49.207566738380599</v>
      </c>
      <c r="AV324" s="57">
        <f t="shared" si="797"/>
        <v>49.207566738380599</v>
      </c>
      <c r="AW324" s="57">
        <f>SUM(AW325:AW325)</f>
        <v>0</v>
      </c>
      <c r="AX324" s="57">
        <f>SUM(AX325:AX325)</f>
        <v>33.067319873515736</v>
      </c>
      <c r="AY324" s="57">
        <f t="shared" si="798"/>
        <v>33.067319873515736</v>
      </c>
      <c r="AZ324" s="57">
        <f>SUM(AZ325:AZ325)</f>
        <v>0</v>
      </c>
      <c r="BA324" s="57">
        <f>SUM(BA325:BA325)</f>
        <v>41.480494857299519</v>
      </c>
      <c r="BB324" s="57">
        <f t="shared" si="799"/>
        <v>41.480494857299519</v>
      </c>
      <c r="BC324" s="57">
        <f t="shared" si="800"/>
        <v>0</v>
      </c>
      <c r="BD324" s="57">
        <f t="shared" si="800"/>
        <v>123.75538146919585</v>
      </c>
      <c r="BE324" s="57">
        <f t="shared" si="800"/>
        <v>123.75538146919585</v>
      </c>
      <c r="BF324" s="57">
        <f t="shared" si="759"/>
        <v>0</v>
      </c>
      <c r="BG324" s="57">
        <f t="shared" si="759"/>
        <v>234.21294115100432</v>
      </c>
      <c r="BH324" s="57">
        <f t="shared" si="759"/>
        <v>234.21294115100432</v>
      </c>
      <c r="BI324" s="57">
        <f t="shared" si="760"/>
        <v>0</v>
      </c>
      <c r="BJ324" s="57">
        <f t="shared" si="760"/>
        <v>439.98445737047712</v>
      </c>
      <c r="BK324" s="57">
        <f t="shared" si="760"/>
        <v>439.98445737047712</v>
      </c>
      <c r="BL324" s="57">
        <f>SUM(BL325:BL325)</f>
        <v>0</v>
      </c>
      <c r="BM324" s="57">
        <f>SUM(BM325:BM325)</f>
        <v>30.675000000000001</v>
      </c>
      <c r="BN324" s="57">
        <f t="shared" si="801"/>
        <v>30.675000000000001</v>
      </c>
      <c r="BO324" s="164">
        <f t="shared" si="755"/>
        <v>-3.2897020050472641</v>
      </c>
      <c r="BP324" s="57">
        <f t="shared" si="707"/>
        <v>-13.215018750765941</v>
      </c>
      <c r="BQ324" s="42"/>
    </row>
    <row r="325" spans="1:70" s="29" customFormat="1" ht="12.75" hidden="1" outlineLevel="4" x14ac:dyDescent="0.2">
      <c r="A325" s="83" t="s">
        <v>274</v>
      </c>
      <c r="B325" s="126" t="s">
        <v>273</v>
      </c>
      <c r="C325" s="67" t="s">
        <v>44</v>
      </c>
      <c r="D325" s="118"/>
      <c r="E325" s="118">
        <f>'[3]Спецодежда и СИЗ'!H2062</f>
        <v>24.893661273515736</v>
      </c>
      <c r="F325" s="118">
        <f t="shared" si="786"/>
        <v>24.893661273515736</v>
      </c>
      <c r="G325" s="118"/>
      <c r="H325" s="118">
        <f>'[3]Спецодежда и СИЗ'!I2062</f>
        <v>46.785514857299518</v>
      </c>
      <c r="I325" s="118">
        <f t="shared" si="787"/>
        <v>46.785514857299518</v>
      </c>
      <c r="J325" s="118"/>
      <c r="K325" s="118">
        <f>'[3]Спецодежда и СИЗ'!J2062</f>
        <v>41.03049987351573</v>
      </c>
      <c r="L325" s="118">
        <f t="shared" si="788"/>
        <v>41.03049987351573</v>
      </c>
      <c r="M325" s="118">
        <f t="shared" si="756"/>
        <v>0</v>
      </c>
      <c r="N325" s="118">
        <f t="shared" si="756"/>
        <v>112.70967600433099</v>
      </c>
      <c r="O325" s="118">
        <f t="shared" si="756"/>
        <v>112.70967600433099</v>
      </c>
      <c r="P325" s="118"/>
      <c r="Q325" s="118">
        <f>'[3]Спецодежда и СИЗ'!L2062</f>
        <v>35.946236738380591</v>
      </c>
      <c r="R325" s="118">
        <f t="shared" si="789"/>
        <v>35.946236738380591</v>
      </c>
      <c r="S325" s="118"/>
      <c r="T325" s="118">
        <f>'[3]Спецодежда и СИЗ'!M2062</f>
        <v>39.2393281383806</v>
      </c>
      <c r="U325" s="57">
        <f t="shared" si="790"/>
        <v>39.2393281383806</v>
      </c>
      <c r="V325" s="118"/>
      <c r="W325" s="118">
        <f>'[3]Спецодежда и СИЗ'!N2062</f>
        <v>17.876275338380605</v>
      </c>
      <c r="X325" s="118">
        <f t="shared" si="791"/>
        <v>17.876275338380605</v>
      </c>
      <c r="Y325" s="118">
        <f t="shared" si="792"/>
        <v>0</v>
      </c>
      <c r="Z325" s="118">
        <f t="shared" si="792"/>
        <v>93.0618402151418</v>
      </c>
      <c r="AA325" s="118">
        <f t="shared" si="792"/>
        <v>93.0618402151418</v>
      </c>
      <c r="AB325" s="118">
        <f t="shared" si="757"/>
        <v>0</v>
      </c>
      <c r="AC325" s="118">
        <f t="shared" si="757"/>
        <v>205.7715162194728</v>
      </c>
      <c r="AD325" s="118">
        <f t="shared" si="757"/>
        <v>205.7715162194728</v>
      </c>
      <c r="AE325" s="118"/>
      <c r="AF325" s="118">
        <f>'[3]Спецодежда и СИЗ'!Q2062</f>
        <v>32.357939538380599</v>
      </c>
      <c r="AG325" s="118">
        <f t="shared" si="793"/>
        <v>32.357939538380599</v>
      </c>
      <c r="AH325" s="118"/>
      <c r="AI325" s="118">
        <f>'[3]Спецодежда и СИЗ'!R2062</f>
        <v>33.964702005047265</v>
      </c>
      <c r="AJ325" s="118">
        <f t="shared" si="794"/>
        <v>33.964702005047265</v>
      </c>
      <c r="AK325" s="118"/>
      <c r="AL325" s="118">
        <f>'[3]Спецодежда и СИЗ'!S2062</f>
        <v>44.134918138380598</v>
      </c>
      <c r="AM325" s="118">
        <f t="shared" si="795"/>
        <v>44.134918138380598</v>
      </c>
      <c r="AN325" s="118">
        <f t="shared" si="796"/>
        <v>0</v>
      </c>
      <c r="AO325" s="118">
        <f t="shared" si="796"/>
        <v>110.45755968180846</v>
      </c>
      <c r="AP325" s="118">
        <f t="shared" si="796"/>
        <v>110.45755968180846</v>
      </c>
      <c r="AQ325" s="118">
        <f t="shared" si="758"/>
        <v>0</v>
      </c>
      <c r="AR325" s="118">
        <f t="shared" si="758"/>
        <v>316.22907590128125</v>
      </c>
      <c r="AS325" s="118">
        <f t="shared" si="758"/>
        <v>316.22907590128125</v>
      </c>
      <c r="AT325" s="118"/>
      <c r="AU325" s="118">
        <f>'[3]Спецодежда и СИЗ'!V2062</f>
        <v>49.207566738380599</v>
      </c>
      <c r="AV325" s="118">
        <f t="shared" si="797"/>
        <v>49.207566738380599</v>
      </c>
      <c r="AW325" s="118"/>
      <c r="AX325" s="118">
        <f>'[3]Спецодежда и СИЗ'!W2062</f>
        <v>33.067319873515736</v>
      </c>
      <c r="AY325" s="118">
        <f t="shared" si="798"/>
        <v>33.067319873515736</v>
      </c>
      <c r="AZ325" s="118"/>
      <c r="BA325" s="118">
        <f>'[3]Спецодежда и СИЗ'!X2062</f>
        <v>41.480494857299519</v>
      </c>
      <c r="BB325" s="118">
        <f t="shared" si="799"/>
        <v>41.480494857299519</v>
      </c>
      <c r="BC325" s="118">
        <f t="shared" si="800"/>
        <v>0</v>
      </c>
      <c r="BD325" s="118">
        <f t="shared" si="800"/>
        <v>123.75538146919585</v>
      </c>
      <c r="BE325" s="118">
        <f t="shared" si="800"/>
        <v>123.75538146919585</v>
      </c>
      <c r="BF325" s="118">
        <f t="shared" si="759"/>
        <v>0</v>
      </c>
      <c r="BG325" s="118">
        <f t="shared" si="759"/>
        <v>234.21294115100432</v>
      </c>
      <c r="BH325" s="118">
        <f t="shared" si="759"/>
        <v>234.21294115100432</v>
      </c>
      <c r="BI325" s="118">
        <f t="shared" si="760"/>
        <v>0</v>
      </c>
      <c r="BJ325" s="118">
        <f t="shared" si="760"/>
        <v>439.98445737047712</v>
      </c>
      <c r="BK325" s="118">
        <f t="shared" si="760"/>
        <v>439.98445737047712</v>
      </c>
      <c r="BL325" s="118"/>
      <c r="BM325" s="118">
        <v>30.675000000000001</v>
      </c>
      <c r="BN325" s="118">
        <f t="shared" si="801"/>
        <v>30.675000000000001</v>
      </c>
      <c r="BO325" s="41">
        <f t="shared" si="755"/>
        <v>-3.2897020050472641</v>
      </c>
      <c r="BP325" s="57">
        <f t="shared" si="707"/>
        <v>-13.215018750765941</v>
      </c>
    </row>
    <row r="326" spans="1:70" s="78" customFormat="1" ht="12.75" customHeight="1" outlineLevel="2" collapsed="1" x14ac:dyDescent="0.2">
      <c r="A326" s="74"/>
      <c r="B326" s="75" t="s">
        <v>275</v>
      </c>
      <c r="C326" s="76" t="s">
        <v>44</v>
      </c>
      <c r="D326" s="127"/>
      <c r="E326" s="127">
        <f>+[3]Канцтовары!E110</f>
        <v>0.33923999999999999</v>
      </c>
      <c r="F326" s="127">
        <f t="shared" si="786"/>
        <v>0.33923999999999999</v>
      </c>
      <c r="G326" s="127"/>
      <c r="H326" s="127">
        <f>+[3]Канцтовары!F110</f>
        <v>1.1817599999999999</v>
      </c>
      <c r="I326" s="127">
        <f t="shared" si="787"/>
        <v>1.1817599999999999</v>
      </c>
      <c r="J326" s="127"/>
      <c r="K326" s="127">
        <f>+[3]Канцтовары!G110</f>
        <v>1.19696</v>
      </c>
      <c r="L326" s="127">
        <f t="shared" si="788"/>
        <v>1.19696</v>
      </c>
      <c r="M326" s="127">
        <f t="shared" si="756"/>
        <v>0</v>
      </c>
      <c r="N326" s="127">
        <f t="shared" si="756"/>
        <v>2.7179599999999997</v>
      </c>
      <c r="O326" s="127">
        <f t="shared" si="756"/>
        <v>2.7179599999999997</v>
      </c>
      <c r="P326" s="127"/>
      <c r="Q326" s="127">
        <f>+[3]Канцтовары!I110</f>
        <v>1.6529399999999999</v>
      </c>
      <c r="R326" s="127">
        <f t="shared" si="789"/>
        <v>1.6529399999999999</v>
      </c>
      <c r="S326" s="127"/>
      <c r="T326" s="127">
        <f>+[3]Канцтовары!J110</f>
        <v>1.08216</v>
      </c>
      <c r="U326" s="127">
        <f t="shared" si="790"/>
        <v>1.08216</v>
      </c>
      <c r="V326" s="127"/>
      <c r="W326" s="127">
        <f>+[3]Канцтовары!K110</f>
        <v>1.2033199999999999</v>
      </c>
      <c r="X326" s="127">
        <f t="shared" si="791"/>
        <v>1.2033199999999999</v>
      </c>
      <c r="Y326" s="127">
        <f t="shared" si="792"/>
        <v>0</v>
      </c>
      <c r="Z326" s="127">
        <f t="shared" si="792"/>
        <v>3.9384199999999998</v>
      </c>
      <c r="AA326" s="127">
        <f t="shared" si="792"/>
        <v>3.9384199999999998</v>
      </c>
      <c r="AB326" s="127">
        <f t="shared" si="757"/>
        <v>0</v>
      </c>
      <c r="AC326" s="127">
        <f t="shared" si="757"/>
        <v>6.6563799999999995</v>
      </c>
      <c r="AD326" s="127">
        <f t="shared" si="757"/>
        <v>6.6563799999999995</v>
      </c>
      <c r="AE326" s="127"/>
      <c r="AF326" s="127">
        <f>+[3]Канцтовары!N110</f>
        <v>1.19696</v>
      </c>
      <c r="AG326" s="127">
        <f t="shared" si="793"/>
        <v>1.19696</v>
      </c>
      <c r="AH326" s="127"/>
      <c r="AI326" s="127">
        <f>+[3]Канцтовары!O110</f>
        <v>1.0885199999999999</v>
      </c>
      <c r="AJ326" s="127">
        <f t="shared" si="794"/>
        <v>1.0885199999999999</v>
      </c>
      <c r="AK326" s="127"/>
      <c r="AL326" s="127">
        <f>+[3]Канцтовары!P110</f>
        <v>1.19696</v>
      </c>
      <c r="AM326" s="127">
        <f t="shared" si="795"/>
        <v>1.19696</v>
      </c>
      <c r="AN326" s="127">
        <f t="shared" si="796"/>
        <v>0</v>
      </c>
      <c r="AO326" s="127">
        <f t="shared" si="796"/>
        <v>3.4824399999999995</v>
      </c>
      <c r="AP326" s="127">
        <f t="shared" si="796"/>
        <v>3.4824399999999995</v>
      </c>
      <c r="AQ326" s="127">
        <f t="shared" si="758"/>
        <v>0</v>
      </c>
      <c r="AR326" s="127">
        <f t="shared" si="758"/>
        <v>10.138819999999999</v>
      </c>
      <c r="AS326" s="127">
        <f t="shared" si="758"/>
        <v>10.138819999999999</v>
      </c>
      <c r="AT326" s="127"/>
      <c r="AU326" s="127">
        <f>+[3]Канцтовары!S110</f>
        <v>1.0885199999999999</v>
      </c>
      <c r="AV326" s="127">
        <f t="shared" si="797"/>
        <v>1.0885199999999999</v>
      </c>
      <c r="AW326" s="127"/>
      <c r="AX326" s="127">
        <f>+[3]Канцтовары!T110</f>
        <v>1.08216</v>
      </c>
      <c r="AY326" s="127">
        <f t="shared" si="798"/>
        <v>1.08216</v>
      </c>
      <c r="AZ326" s="127"/>
      <c r="BA326" s="127">
        <f>+[3]Канцтовары!U110</f>
        <v>1.2033199999999999</v>
      </c>
      <c r="BB326" s="127">
        <f t="shared" si="799"/>
        <v>1.2033199999999999</v>
      </c>
      <c r="BC326" s="127">
        <f t="shared" si="800"/>
        <v>0</v>
      </c>
      <c r="BD326" s="127">
        <f t="shared" si="800"/>
        <v>3.3739999999999997</v>
      </c>
      <c r="BE326" s="127">
        <f t="shared" si="800"/>
        <v>3.3739999999999997</v>
      </c>
      <c r="BF326" s="127">
        <f t="shared" si="759"/>
        <v>0</v>
      </c>
      <c r="BG326" s="127">
        <f t="shared" si="759"/>
        <v>6.8564399999999992</v>
      </c>
      <c r="BH326" s="127">
        <f t="shared" si="759"/>
        <v>6.8564399999999992</v>
      </c>
      <c r="BI326" s="127">
        <f t="shared" si="760"/>
        <v>0</v>
      </c>
      <c r="BJ326" s="127">
        <f t="shared" si="760"/>
        <v>13.512819999999998</v>
      </c>
      <c r="BK326" s="127">
        <f t="shared" si="760"/>
        <v>13.512819999999998</v>
      </c>
      <c r="BL326" s="127"/>
      <c r="BM326" s="127">
        <v>1.81</v>
      </c>
      <c r="BN326" s="127">
        <f t="shared" si="801"/>
        <v>1.81</v>
      </c>
      <c r="BO326" s="41">
        <f t="shared" si="755"/>
        <v>0.72148000000000012</v>
      </c>
      <c r="BP326" s="41">
        <f t="shared" si="707"/>
        <v>212.67539205282401</v>
      </c>
      <c r="BR326" s="43"/>
    </row>
    <row r="327" spans="1:70" s="29" customFormat="1" ht="12.75" hidden="1" outlineLevel="3" x14ac:dyDescent="0.2">
      <c r="A327" s="114"/>
      <c r="B327" s="128" t="s">
        <v>276</v>
      </c>
      <c r="C327" s="113" t="s">
        <v>44</v>
      </c>
      <c r="D327" s="96"/>
      <c r="E327" s="96">
        <f>E328*E329/1000</f>
        <v>0.33923999999999999</v>
      </c>
      <c r="F327" s="96">
        <f t="shared" si="786"/>
        <v>0.33923999999999999</v>
      </c>
      <c r="G327" s="96"/>
      <c r="H327" s="96">
        <f>H328*H329/1000</f>
        <v>0.50885999999999998</v>
      </c>
      <c r="I327" s="96">
        <f t="shared" si="787"/>
        <v>0.50885999999999998</v>
      </c>
      <c r="J327" s="96"/>
      <c r="K327" s="96">
        <f>K328*K329/1000</f>
        <v>0.50885999999999998</v>
      </c>
      <c r="L327" s="96">
        <f t="shared" si="788"/>
        <v>0.50885999999999998</v>
      </c>
      <c r="M327" s="96">
        <f t="shared" si="756"/>
        <v>0</v>
      </c>
      <c r="N327" s="96">
        <f t="shared" si="756"/>
        <v>1.3569599999999999</v>
      </c>
      <c r="O327" s="96">
        <f t="shared" si="756"/>
        <v>1.3569599999999999</v>
      </c>
      <c r="P327" s="96"/>
      <c r="Q327" s="96">
        <f>Q328*Q329/1000</f>
        <v>0.50885999999999998</v>
      </c>
      <c r="R327" s="96">
        <f t="shared" si="789"/>
        <v>0.50885999999999998</v>
      </c>
      <c r="S327" s="96"/>
      <c r="T327" s="96">
        <f>T328*T329/1000</f>
        <v>0.50885999999999998</v>
      </c>
      <c r="U327" s="96">
        <f t="shared" si="790"/>
        <v>0.50885999999999998</v>
      </c>
      <c r="V327" s="96"/>
      <c r="W327" s="96">
        <f>W328*W329/1000</f>
        <v>0.50885999999999998</v>
      </c>
      <c r="X327" s="96">
        <f t="shared" si="791"/>
        <v>0.50885999999999998</v>
      </c>
      <c r="Y327" s="96">
        <f t="shared" si="792"/>
        <v>0</v>
      </c>
      <c r="Z327" s="96">
        <f t="shared" si="792"/>
        <v>1.52658</v>
      </c>
      <c r="AA327" s="96">
        <f t="shared" si="792"/>
        <v>1.52658</v>
      </c>
      <c r="AB327" s="96">
        <f t="shared" si="757"/>
        <v>0</v>
      </c>
      <c r="AC327" s="96">
        <f t="shared" si="757"/>
        <v>2.88354</v>
      </c>
      <c r="AD327" s="96">
        <f t="shared" si="757"/>
        <v>2.88354</v>
      </c>
      <c r="AE327" s="96"/>
      <c r="AF327" s="96">
        <f>AF328*AF329/1000</f>
        <v>0.50885999999999998</v>
      </c>
      <c r="AG327" s="96">
        <f t="shared" si="793"/>
        <v>0.50885999999999998</v>
      </c>
      <c r="AH327" s="96"/>
      <c r="AI327" s="96">
        <f>AI328*AI329/1000</f>
        <v>0.50885999999999998</v>
      </c>
      <c r="AJ327" s="96">
        <f t="shared" si="794"/>
        <v>0.50885999999999998</v>
      </c>
      <c r="AK327" s="96"/>
      <c r="AL327" s="96">
        <f>AL328*AL329/1000</f>
        <v>0.50885999999999998</v>
      </c>
      <c r="AM327" s="96">
        <f t="shared" si="795"/>
        <v>0.50885999999999998</v>
      </c>
      <c r="AN327" s="96">
        <f t="shared" si="796"/>
        <v>0</v>
      </c>
      <c r="AO327" s="96">
        <f t="shared" si="796"/>
        <v>1.52658</v>
      </c>
      <c r="AP327" s="96">
        <f t="shared" si="796"/>
        <v>1.52658</v>
      </c>
      <c r="AQ327" s="96">
        <f t="shared" si="758"/>
        <v>0</v>
      </c>
      <c r="AR327" s="96">
        <f t="shared" si="758"/>
        <v>4.41012</v>
      </c>
      <c r="AS327" s="96">
        <f t="shared" si="758"/>
        <v>4.41012</v>
      </c>
      <c r="AT327" s="96"/>
      <c r="AU327" s="96">
        <f>AU328*AU329/1000</f>
        <v>0.50885999999999998</v>
      </c>
      <c r="AV327" s="96">
        <f t="shared" si="797"/>
        <v>0.50885999999999998</v>
      </c>
      <c r="AW327" s="96"/>
      <c r="AX327" s="96">
        <f>AX328*AX329/1000</f>
        <v>0.50885999999999998</v>
      </c>
      <c r="AY327" s="96">
        <f t="shared" si="798"/>
        <v>0.50885999999999998</v>
      </c>
      <c r="AZ327" s="96"/>
      <c r="BA327" s="96">
        <f>BA328*BA329/1000</f>
        <v>0.50885999999999998</v>
      </c>
      <c r="BB327" s="96">
        <f t="shared" si="799"/>
        <v>0.50885999999999998</v>
      </c>
      <c r="BC327" s="96">
        <f t="shared" si="800"/>
        <v>0</v>
      </c>
      <c r="BD327" s="96">
        <f t="shared" si="800"/>
        <v>1.52658</v>
      </c>
      <c r="BE327" s="96">
        <f t="shared" si="800"/>
        <v>1.52658</v>
      </c>
      <c r="BF327" s="96">
        <f t="shared" si="759"/>
        <v>0</v>
      </c>
      <c r="BG327" s="96">
        <f t="shared" si="759"/>
        <v>3.0531600000000001</v>
      </c>
      <c r="BH327" s="96">
        <f t="shared" si="759"/>
        <v>3.0531600000000001</v>
      </c>
      <c r="BI327" s="96">
        <f t="shared" si="760"/>
        <v>0</v>
      </c>
      <c r="BJ327" s="96">
        <f t="shared" si="760"/>
        <v>5.9367000000000001</v>
      </c>
      <c r="BK327" s="96">
        <f t="shared" si="760"/>
        <v>5.9367000000000001</v>
      </c>
      <c r="BL327" s="96"/>
      <c r="BM327" s="96">
        <f>BM328*BM329/1000</f>
        <v>0</v>
      </c>
      <c r="BN327" s="27">
        <f t="shared" si="801"/>
        <v>0</v>
      </c>
      <c r="BO327" s="41">
        <f t="shared" si="755"/>
        <v>-0.50885999999999998</v>
      </c>
      <c r="BP327" s="27">
        <f t="shared" ref="BP327:BP333" si="802">IF(F327=0,,BO327/F327%)</f>
        <v>-150</v>
      </c>
    </row>
    <row r="328" spans="1:70" s="72" customFormat="1" ht="12.75" hidden="1" customHeight="1" outlineLevel="5" x14ac:dyDescent="0.2">
      <c r="A328" s="70"/>
      <c r="B328" s="51" t="s">
        <v>51</v>
      </c>
      <c r="C328" s="60" t="s">
        <v>277</v>
      </c>
      <c r="D328" s="107"/>
      <c r="E328" s="125">
        <f>+[3]Канцтовары!E112</f>
        <v>2</v>
      </c>
      <c r="F328" s="125">
        <f t="shared" si="786"/>
        <v>2</v>
      </c>
      <c r="G328" s="107"/>
      <c r="H328" s="125">
        <f>+[3]Канцтовары!F112</f>
        <v>3</v>
      </c>
      <c r="I328" s="125">
        <f t="shared" si="787"/>
        <v>3</v>
      </c>
      <c r="J328" s="107"/>
      <c r="K328" s="125">
        <f>+[3]Канцтовары!G112</f>
        <v>3</v>
      </c>
      <c r="L328" s="125">
        <f t="shared" si="788"/>
        <v>3</v>
      </c>
      <c r="M328" s="107">
        <f t="shared" si="756"/>
        <v>0</v>
      </c>
      <c r="N328" s="107">
        <f t="shared" si="756"/>
        <v>8</v>
      </c>
      <c r="O328" s="107">
        <f t="shared" si="756"/>
        <v>8</v>
      </c>
      <c r="P328" s="107"/>
      <c r="Q328" s="125">
        <f>+[3]Канцтовары!I112</f>
        <v>3</v>
      </c>
      <c r="R328" s="125">
        <f t="shared" si="789"/>
        <v>3</v>
      </c>
      <c r="S328" s="107"/>
      <c r="T328" s="125">
        <f>+[3]Канцтовары!J112</f>
        <v>3</v>
      </c>
      <c r="U328" s="125">
        <f t="shared" si="790"/>
        <v>3</v>
      </c>
      <c r="V328" s="107"/>
      <c r="W328" s="125">
        <f>+[3]Канцтовары!K112</f>
        <v>3</v>
      </c>
      <c r="X328" s="125">
        <f t="shared" si="791"/>
        <v>3</v>
      </c>
      <c r="Y328" s="107">
        <f t="shared" si="792"/>
        <v>0</v>
      </c>
      <c r="Z328" s="107">
        <f t="shared" si="792"/>
        <v>9</v>
      </c>
      <c r="AA328" s="107">
        <f t="shared" si="792"/>
        <v>9</v>
      </c>
      <c r="AB328" s="107">
        <f t="shared" si="757"/>
        <v>0</v>
      </c>
      <c r="AC328" s="107">
        <f t="shared" si="757"/>
        <v>17</v>
      </c>
      <c r="AD328" s="107">
        <f t="shared" si="757"/>
        <v>17</v>
      </c>
      <c r="AE328" s="107"/>
      <c r="AF328" s="125">
        <f>+[3]Канцтовары!N112</f>
        <v>3</v>
      </c>
      <c r="AG328" s="125">
        <f t="shared" si="793"/>
        <v>3</v>
      </c>
      <c r="AH328" s="107"/>
      <c r="AI328" s="125">
        <f>+[3]Канцтовары!O112</f>
        <v>3</v>
      </c>
      <c r="AJ328" s="125">
        <f t="shared" si="794"/>
        <v>3</v>
      </c>
      <c r="AK328" s="107"/>
      <c r="AL328" s="125">
        <f>+[3]Канцтовары!P112</f>
        <v>3</v>
      </c>
      <c r="AM328" s="125">
        <f t="shared" si="795"/>
        <v>3</v>
      </c>
      <c r="AN328" s="107">
        <f t="shared" si="796"/>
        <v>0</v>
      </c>
      <c r="AO328" s="107">
        <f t="shared" si="796"/>
        <v>9</v>
      </c>
      <c r="AP328" s="107">
        <f t="shared" si="796"/>
        <v>9</v>
      </c>
      <c r="AQ328" s="107">
        <f t="shared" si="758"/>
        <v>0</v>
      </c>
      <c r="AR328" s="107">
        <f t="shared" si="758"/>
        <v>26</v>
      </c>
      <c r="AS328" s="107">
        <f t="shared" si="758"/>
        <v>26</v>
      </c>
      <c r="AT328" s="107"/>
      <c r="AU328" s="125">
        <f>+[3]Канцтовары!S112</f>
        <v>3</v>
      </c>
      <c r="AV328" s="125">
        <f t="shared" si="797"/>
        <v>3</v>
      </c>
      <c r="AW328" s="107"/>
      <c r="AX328" s="125">
        <f>+[3]Канцтовары!T112</f>
        <v>3</v>
      </c>
      <c r="AY328" s="125">
        <f t="shared" si="798"/>
        <v>3</v>
      </c>
      <c r="AZ328" s="107"/>
      <c r="BA328" s="125">
        <f>+[3]Канцтовары!U112</f>
        <v>3</v>
      </c>
      <c r="BB328" s="125">
        <f t="shared" si="799"/>
        <v>3</v>
      </c>
      <c r="BC328" s="107">
        <f>AT328+AW328+AZ328</f>
        <v>0</v>
      </c>
      <c r="BD328" s="125">
        <f>AU328+AX328+BA328</f>
        <v>9</v>
      </c>
      <c r="BE328" s="125">
        <f>AV328+AY328+BB328</f>
        <v>9</v>
      </c>
      <c r="BF328" s="125">
        <f>AN328+BC328</f>
        <v>0</v>
      </c>
      <c r="BG328" s="125">
        <f>AO328+BD328</f>
        <v>18</v>
      </c>
      <c r="BH328" s="125">
        <f>AP328+BE328</f>
        <v>18</v>
      </c>
      <c r="BI328" s="125">
        <f>AQ328+BC328</f>
        <v>0</v>
      </c>
      <c r="BJ328" s="125">
        <f>AR328+BD328</f>
        <v>35</v>
      </c>
      <c r="BK328" s="125">
        <f>AS328+BE328</f>
        <v>35</v>
      </c>
      <c r="BL328" s="125"/>
      <c r="BM328" s="125"/>
      <c r="BN328" s="129">
        <f t="shared" si="801"/>
        <v>0</v>
      </c>
      <c r="BO328" s="41">
        <f t="shared" si="755"/>
        <v>-3</v>
      </c>
      <c r="BP328" s="53">
        <f t="shared" si="802"/>
        <v>-150</v>
      </c>
    </row>
    <row r="329" spans="1:70" s="43" customFormat="1" ht="12.75" hidden="1" outlineLevel="5" x14ac:dyDescent="0.2">
      <c r="A329" s="114"/>
      <c r="B329" s="55" t="s">
        <v>53</v>
      </c>
      <c r="C329" s="56" t="s">
        <v>84</v>
      </c>
      <c r="D329" s="123"/>
      <c r="E329" s="123">
        <f>[3]ЦЕНЫ!$E$504</f>
        <v>169.62</v>
      </c>
      <c r="F329" s="98">
        <f>IF(F328=0,D329,F327/F328*1000)</f>
        <v>169.62</v>
      </c>
      <c r="G329" s="123"/>
      <c r="H329" s="123">
        <f>[3]ЦЕНЫ!$F$504</f>
        <v>169.62</v>
      </c>
      <c r="I329" s="98">
        <f>IF(I328=0,G329,I327/I328*1000)</f>
        <v>169.62</v>
      </c>
      <c r="J329" s="123"/>
      <c r="K329" s="123">
        <f>[3]ЦЕНЫ!$G$504</f>
        <v>169.62</v>
      </c>
      <c r="L329" s="98">
        <f>IF(L328=0,J329,L327/L328*1000)</f>
        <v>169.62</v>
      </c>
      <c r="M329" s="123">
        <f>IF(M328=0,0,M327/M328*1000)</f>
        <v>0</v>
      </c>
      <c r="N329" s="123">
        <f>IF(N328=0,0,N327/N328*1000)</f>
        <v>169.62</v>
      </c>
      <c r="O329" s="123">
        <f>IF(O328=0,0,O327/O328*1000)</f>
        <v>169.62</v>
      </c>
      <c r="P329" s="123"/>
      <c r="Q329" s="123">
        <f>[3]ЦЕНЫ!$H$504</f>
        <v>169.62</v>
      </c>
      <c r="R329" s="98">
        <f>IF(R328=0,P329,R327/R328*1000)</f>
        <v>169.62</v>
      </c>
      <c r="S329" s="123"/>
      <c r="T329" s="123">
        <f>[3]ЦЕНЫ!$I$504</f>
        <v>169.62</v>
      </c>
      <c r="U329" s="53">
        <f>IF(U328=0,S329,U327/U328*1000)</f>
        <v>169.62</v>
      </c>
      <c r="V329" s="123"/>
      <c r="W329" s="123">
        <f>[3]ЦЕНЫ!$J$504</f>
        <v>169.62</v>
      </c>
      <c r="X329" s="98">
        <f>IF(X328=0,V329,X327/X328*1000)</f>
        <v>169.62</v>
      </c>
      <c r="Y329" s="123">
        <f t="shared" ref="Y329:AD329" si="803">IF(Y328=0,0,Y327/Y328*1000)</f>
        <v>0</v>
      </c>
      <c r="Z329" s="123">
        <f t="shared" si="803"/>
        <v>169.62</v>
      </c>
      <c r="AA329" s="123">
        <f t="shared" si="803"/>
        <v>169.62</v>
      </c>
      <c r="AB329" s="123">
        <f t="shared" si="803"/>
        <v>0</v>
      </c>
      <c r="AC329" s="123">
        <f t="shared" si="803"/>
        <v>169.62</v>
      </c>
      <c r="AD329" s="123">
        <f t="shared" si="803"/>
        <v>169.62</v>
      </c>
      <c r="AE329" s="123"/>
      <c r="AF329" s="123">
        <f>[3]ЦЕНЫ!$K$504</f>
        <v>169.62</v>
      </c>
      <c r="AG329" s="98">
        <f>IF(AG328=0,AE329,AG327/AG328*1000)</f>
        <v>169.62</v>
      </c>
      <c r="AH329" s="123"/>
      <c r="AI329" s="123">
        <f>[3]ЦЕНЫ!$L$504</f>
        <v>169.62</v>
      </c>
      <c r="AJ329" s="98">
        <f>IF(AJ328=0,AH329,AJ327/AJ328*1000)</f>
        <v>169.62</v>
      </c>
      <c r="AK329" s="123"/>
      <c r="AL329" s="123">
        <f>[3]ЦЕНЫ!$M$504</f>
        <v>169.62</v>
      </c>
      <c r="AM329" s="98">
        <f>IF(AM328=0,AK329,AM327/AM328*1000)</f>
        <v>169.62</v>
      </c>
      <c r="AN329" s="123">
        <f t="shared" ref="AN329:AS329" si="804">IF(AN328=0,0,AN327/AN328*1000)</f>
        <v>0</v>
      </c>
      <c r="AO329" s="123">
        <f t="shared" si="804"/>
        <v>169.62</v>
      </c>
      <c r="AP329" s="123">
        <f t="shared" si="804"/>
        <v>169.62</v>
      </c>
      <c r="AQ329" s="123">
        <f t="shared" si="804"/>
        <v>0</v>
      </c>
      <c r="AR329" s="123">
        <f t="shared" si="804"/>
        <v>169.62</v>
      </c>
      <c r="AS329" s="123">
        <f t="shared" si="804"/>
        <v>169.62</v>
      </c>
      <c r="AT329" s="123"/>
      <c r="AU329" s="123">
        <f>[3]ЦЕНЫ!$N$504</f>
        <v>169.62</v>
      </c>
      <c r="AV329" s="98">
        <f>IF(AV328=0,AT329,AV327/AV328*1000)</f>
        <v>169.62</v>
      </c>
      <c r="AW329" s="123"/>
      <c r="AX329" s="123">
        <f>[3]ЦЕНЫ!$O$504</f>
        <v>169.62</v>
      </c>
      <c r="AY329" s="98">
        <f>IF(AY328=0,AW329,AY327/AY328*1000)</f>
        <v>169.62</v>
      </c>
      <c r="AZ329" s="123"/>
      <c r="BA329" s="123">
        <f>[3]ЦЕНЫ!$P$504</f>
        <v>169.62</v>
      </c>
      <c r="BB329" s="98">
        <f>IF(BB328=0,AZ329,BB327/BB328*1000)</f>
        <v>169.62</v>
      </c>
      <c r="BC329" s="123">
        <f>IF(BC328=0,0,BC327/BC328*1000)</f>
        <v>0</v>
      </c>
      <c r="BD329" s="123">
        <f>IF(BD328=0,0,BD327/BD328*1000)</f>
        <v>169.62</v>
      </c>
      <c r="BE329" s="123">
        <f>IF(BE328=0,0,BE327/BE328*1000)</f>
        <v>169.62</v>
      </c>
      <c r="BF329" s="123">
        <f t="shared" ref="BF329:BK329" si="805">IF(BF328=0,0,BF327/BF328*1000)</f>
        <v>0</v>
      </c>
      <c r="BG329" s="123">
        <f t="shared" si="805"/>
        <v>169.62</v>
      </c>
      <c r="BH329" s="123">
        <f t="shared" si="805"/>
        <v>169.62</v>
      </c>
      <c r="BI329" s="123">
        <f t="shared" si="805"/>
        <v>0</v>
      </c>
      <c r="BJ329" s="123">
        <f t="shared" si="805"/>
        <v>169.62</v>
      </c>
      <c r="BK329" s="123">
        <f t="shared" si="805"/>
        <v>169.62</v>
      </c>
      <c r="BL329" s="123"/>
      <c r="BM329" s="123"/>
      <c r="BN329" s="53">
        <f>IF(BN328=0,BL329,BN327/BN328*1000)</f>
        <v>0</v>
      </c>
      <c r="BO329" s="41">
        <f t="shared" si="755"/>
        <v>-169.62</v>
      </c>
      <c r="BP329" s="53">
        <f t="shared" si="802"/>
        <v>-100</v>
      </c>
    </row>
    <row r="330" spans="1:70" s="29" customFormat="1" ht="12.75" hidden="1" outlineLevel="3" x14ac:dyDescent="0.2">
      <c r="A330" s="114"/>
      <c r="B330" s="128" t="s">
        <v>278</v>
      </c>
      <c r="C330" s="113" t="s">
        <v>44</v>
      </c>
      <c r="D330" s="96"/>
      <c r="E330" s="96">
        <f>E326-E327</f>
        <v>0</v>
      </c>
      <c r="F330" s="96">
        <f>D330+E330</f>
        <v>0</v>
      </c>
      <c r="G330" s="96"/>
      <c r="H330" s="96">
        <f>H326-H327</f>
        <v>0.67289999999999994</v>
      </c>
      <c r="I330" s="96">
        <f>G330+H330</f>
        <v>0.67289999999999994</v>
      </c>
      <c r="J330" s="96"/>
      <c r="K330" s="96">
        <f>K326-K327</f>
        <v>0.68810000000000004</v>
      </c>
      <c r="L330" s="96">
        <f>J330+K330</f>
        <v>0.68810000000000004</v>
      </c>
      <c r="M330" s="96">
        <f>D330+G330+J330</f>
        <v>0</v>
      </c>
      <c r="N330" s="96">
        <f>E330+H330+K330</f>
        <v>1.361</v>
      </c>
      <c r="O330" s="96">
        <f>F330+I330+L330</f>
        <v>1.361</v>
      </c>
      <c r="P330" s="96"/>
      <c r="Q330" s="96">
        <f>Q326-Q327</f>
        <v>1.1440799999999998</v>
      </c>
      <c r="R330" s="96">
        <f>P330+Q330</f>
        <v>1.1440799999999998</v>
      </c>
      <c r="S330" s="96"/>
      <c r="T330" s="96">
        <f>T326-T327</f>
        <v>0.57330000000000003</v>
      </c>
      <c r="U330" s="96">
        <f>S330+T330</f>
        <v>0.57330000000000003</v>
      </c>
      <c r="V330" s="96"/>
      <c r="W330" s="96">
        <f>W326-W327</f>
        <v>0.69445999999999997</v>
      </c>
      <c r="X330" s="96">
        <f>V330+W330</f>
        <v>0.69445999999999997</v>
      </c>
      <c r="Y330" s="96">
        <f>P330+S330+V330</f>
        <v>0</v>
      </c>
      <c r="Z330" s="96">
        <f>Q330+T330+W330</f>
        <v>2.4118399999999998</v>
      </c>
      <c r="AA330" s="96">
        <f>R330+U330+X330</f>
        <v>2.4118399999999998</v>
      </c>
      <c r="AB330" s="96">
        <f>M330+Y330</f>
        <v>0</v>
      </c>
      <c r="AC330" s="96">
        <f>N330+Z330</f>
        <v>3.7728399999999995</v>
      </c>
      <c r="AD330" s="96">
        <f>O330+AA330</f>
        <v>3.7728399999999995</v>
      </c>
      <c r="AE330" s="96"/>
      <c r="AF330" s="96">
        <f>AF326-AF327</f>
        <v>0.68810000000000004</v>
      </c>
      <c r="AG330" s="96">
        <f>AE330+AF330</f>
        <v>0.68810000000000004</v>
      </c>
      <c r="AH330" s="96"/>
      <c r="AI330" s="96">
        <f>AI326-AI327</f>
        <v>0.57965999999999995</v>
      </c>
      <c r="AJ330" s="96">
        <f>AH330+AI330</f>
        <v>0.57965999999999995</v>
      </c>
      <c r="AK330" s="96"/>
      <c r="AL330" s="96">
        <f>AL326-AL327</f>
        <v>0.68810000000000004</v>
      </c>
      <c r="AM330" s="96">
        <f>AK330+AL330</f>
        <v>0.68810000000000004</v>
      </c>
      <c r="AN330" s="96">
        <f>AE330+AH330+AK330</f>
        <v>0</v>
      </c>
      <c r="AO330" s="96">
        <f>AF330+AI330+AL330</f>
        <v>1.9558599999999999</v>
      </c>
      <c r="AP330" s="96">
        <f>AG330+AJ330+AM330</f>
        <v>1.9558599999999999</v>
      </c>
      <c r="AQ330" s="96">
        <f>AB330+AN330</f>
        <v>0</v>
      </c>
      <c r="AR330" s="96">
        <f>AC330+AO330</f>
        <v>5.7286999999999999</v>
      </c>
      <c r="AS330" s="96">
        <f>AD330+AP330</f>
        <v>5.7286999999999999</v>
      </c>
      <c r="AT330" s="96"/>
      <c r="AU330" s="96">
        <f>AU326-AU327</f>
        <v>0.57965999999999995</v>
      </c>
      <c r="AV330" s="96">
        <f>AT330+AU330</f>
        <v>0.57965999999999995</v>
      </c>
      <c r="AW330" s="96"/>
      <c r="AX330" s="96">
        <f>AX326-AX327</f>
        <v>0.57330000000000003</v>
      </c>
      <c r="AY330" s="96">
        <f>AW330+AX330</f>
        <v>0.57330000000000003</v>
      </c>
      <c r="AZ330" s="96"/>
      <c r="BA330" s="96">
        <f>BA326-BA327</f>
        <v>0.69445999999999997</v>
      </c>
      <c r="BB330" s="96">
        <f>AZ330+BA330</f>
        <v>0.69445999999999997</v>
      </c>
      <c r="BC330" s="96">
        <f>AT330+AW330+AZ330</f>
        <v>0</v>
      </c>
      <c r="BD330" s="96">
        <f>AU330+AX330+BA330</f>
        <v>1.8474200000000001</v>
      </c>
      <c r="BE330" s="96">
        <f>AV330+AY330+BB330</f>
        <v>1.8474200000000001</v>
      </c>
      <c r="BF330" s="96">
        <f>AN330+BC330</f>
        <v>0</v>
      </c>
      <c r="BG330" s="96">
        <f>AO330+BD330</f>
        <v>3.80328</v>
      </c>
      <c r="BH330" s="96">
        <f>AP330+BE330</f>
        <v>3.80328</v>
      </c>
      <c r="BI330" s="96">
        <f>AQ330+BC330</f>
        <v>0</v>
      </c>
      <c r="BJ330" s="96">
        <f>AR330+BD330</f>
        <v>7.5761199999999995</v>
      </c>
      <c r="BK330" s="96">
        <f>AS330+BE330</f>
        <v>7.5761199999999995</v>
      </c>
      <c r="BL330" s="96"/>
      <c r="BM330" s="96"/>
      <c r="BN330" s="96">
        <f>BL330+BM330</f>
        <v>0</v>
      </c>
      <c r="BO330" s="41">
        <f t="shared" si="755"/>
        <v>-0.57965999999999995</v>
      </c>
      <c r="BP330" s="27">
        <f t="shared" si="802"/>
        <v>0</v>
      </c>
    </row>
    <row r="331" spans="1:70" s="103" customFormat="1" ht="12.75" customHeight="1" outlineLevel="2" x14ac:dyDescent="0.2">
      <c r="A331" s="74"/>
      <c r="B331" s="101" t="s">
        <v>279</v>
      </c>
      <c r="C331" s="102" t="s">
        <v>44</v>
      </c>
      <c r="D331" s="41">
        <f>D332</f>
        <v>0</v>
      </c>
      <c r="E331" s="41">
        <f>E332</f>
        <v>1064.5</v>
      </c>
      <c r="F331" s="41">
        <f>D331+E331</f>
        <v>1064.5</v>
      </c>
      <c r="G331" s="41">
        <f>G332</f>
        <v>0</v>
      </c>
      <c r="H331" s="41">
        <f>H332</f>
        <v>1064.5</v>
      </c>
      <c r="I331" s="41">
        <f>G331+H331</f>
        <v>1064.5</v>
      </c>
      <c r="J331" s="41">
        <f>J332</f>
        <v>0</v>
      </c>
      <c r="K331" s="41">
        <f>K332</f>
        <v>1064.5</v>
      </c>
      <c r="L331" s="41">
        <f>J331+K331</f>
        <v>1064.5</v>
      </c>
      <c r="M331" s="41">
        <f t="shared" ref="M331:O332" si="806">D331+G331+J331</f>
        <v>0</v>
      </c>
      <c r="N331" s="41">
        <f t="shared" si="806"/>
        <v>3193.5</v>
      </c>
      <c r="O331" s="41">
        <f t="shared" si="806"/>
        <v>3193.5</v>
      </c>
      <c r="P331" s="41">
        <f>P332</f>
        <v>0</v>
      </c>
      <c r="Q331" s="41">
        <f>Q332</f>
        <v>1064.5</v>
      </c>
      <c r="R331" s="41">
        <f>P331+Q331</f>
        <v>1064.5</v>
      </c>
      <c r="S331" s="41">
        <f>S332</f>
        <v>0</v>
      </c>
      <c r="T331" s="41">
        <f>T332</f>
        <v>1064.5</v>
      </c>
      <c r="U331" s="41">
        <f>S331+T331</f>
        <v>1064.5</v>
      </c>
      <c r="V331" s="41">
        <f>V332</f>
        <v>0</v>
      </c>
      <c r="W331" s="41">
        <f>W332</f>
        <v>1064.5</v>
      </c>
      <c r="X331" s="41">
        <f>V331+W331</f>
        <v>1064.5</v>
      </c>
      <c r="Y331" s="41">
        <f t="shared" ref="Y331:AA332" si="807">P331+S331+V331</f>
        <v>0</v>
      </c>
      <c r="Z331" s="41">
        <f t="shared" si="807"/>
        <v>3193.5</v>
      </c>
      <c r="AA331" s="41">
        <f t="shared" si="807"/>
        <v>3193.5</v>
      </c>
      <c r="AB331" s="41">
        <f t="shared" ref="AB331:AD332" si="808">M331+Y331</f>
        <v>0</v>
      </c>
      <c r="AC331" s="41">
        <f t="shared" si="808"/>
        <v>6387</v>
      </c>
      <c r="AD331" s="41">
        <f t="shared" si="808"/>
        <v>6387</v>
      </c>
      <c r="AE331" s="41">
        <f>AE332</f>
        <v>0</v>
      </c>
      <c r="AF331" s="41">
        <f>AF332</f>
        <v>1064.5</v>
      </c>
      <c r="AG331" s="41">
        <f>AE331+AF331</f>
        <v>1064.5</v>
      </c>
      <c r="AH331" s="41">
        <f>AH332</f>
        <v>0</v>
      </c>
      <c r="AI331" s="41">
        <f>AI332</f>
        <v>1064.5</v>
      </c>
      <c r="AJ331" s="41">
        <f>AH331+AI331</f>
        <v>1064.5</v>
      </c>
      <c r="AK331" s="41">
        <f>AK332</f>
        <v>0</v>
      </c>
      <c r="AL331" s="41">
        <f>AL332</f>
        <v>1064.5</v>
      </c>
      <c r="AM331" s="41">
        <f>AK331+AL331</f>
        <v>1064.5</v>
      </c>
      <c r="AN331" s="41">
        <f t="shared" ref="AN331:AP332" si="809">AE331+AH331+AK331</f>
        <v>0</v>
      </c>
      <c r="AO331" s="41">
        <f t="shared" si="809"/>
        <v>3193.5</v>
      </c>
      <c r="AP331" s="41">
        <f t="shared" si="809"/>
        <v>3193.5</v>
      </c>
      <c r="AQ331" s="41">
        <f t="shared" ref="AQ331:AS332" si="810">AB331+AN331</f>
        <v>0</v>
      </c>
      <c r="AR331" s="41">
        <f t="shared" si="810"/>
        <v>9580.5</v>
      </c>
      <c r="AS331" s="41">
        <f t="shared" si="810"/>
        <v>9580.5</v>
      </c>
      <c r="AT331" s="41">
        <f>AT332</f>
        <v>0</v>
      </c>
      <c r="AU331" s="41">
        <f>AU332</f>
        <v>0</v>
      </c>
      <c r="AV331" s="41">
        <f>AT331+AU331</f>
        <v>0</v>
      </c>
      <c r="AW331" s="41">
        <f>AW332</f>
        <v>0</v>
      </c>
      <c r="AX331" s="41">
        <f>AX332</f>
        <v>0</v>
      </c>
      <c r="AY331" s="41">
        <f>AW331+AX331</f>
        <v>0</v>
      </c>
      <c r="AZ331" s="41">
        <f>AZ332</f>
        <v>0</v>
      </c>
      <c r="BA331" s="41">
        <f>BA332</f>
        <v>0</v>
      </c>
      <c r="BB331" s="41">
        <f>AZ331+BA331</f>
        <v>0</v>
      </c>
      <c r="BC331" s="41">
        <f t="shared" ref="BC331:BE332" si="811">AT331+AW331+AZ331</f>
        <v>0</v>
      </c>
      <c r="BD331" s="41">
        <f t="shared" si="811"/>
        <v>0</v>
      </c>
      <c r="BE331" s="41">
        <f t="shared" si="811"/>
        <v>0</v>
      </c>
      <c r="BF331" s="41">
        <f t="shared" ref="BF331:BH332" si="812">AN331+BC331</f>
        <v>0</v>
      </c>
      <c r="BG331" s="41">
        <f t="shared" si="812"/>
        <v>3193.5</v>
      </c>
      <c r="BH331" s="41">
        <f t="shared" si="812"/>
        <v>3193.5</v>
      </c>
      <c r="BI331" s="41">
        <f t="shared" ref="BI331:BK332" si="813">AQ331+BC331</f>
        <v>0</v>
      </c>
      <c r="BJ331" s="41">
        <f t="shared" si="813"/>
        <v>9580.5</v>
      </c>
      <c r="BK331" s="41">
        <f t="shared" si="813"/>
        <v>9580.5</v>
      </c>
      <c r="BL331" s="41">
        <f>BL332+BL336</f>
        <v>0</v>
      </c>
      <c r="BM331" s="41">
        <f>BM332+BM336</f>
        <v>1064.491</v>
      </c>
      <c r="BN331" s="41">
        <f>BL331+BM331</f>
        <v>1064.491</v>
      </c>
      <c r="BO331" s="41">
        <f t="shared" si="755"/>
        <v>-9.0000000000145519E-3</v>
      </c>
      <c r="BP331" s="41">
        <f t="shared" si="802"/>
        <v>-8.4546735556736052E-4</v>
      </c>
      <c r="BQ331" s="71"/>
    </row>
    <row r="332" spans="1:70" s="69" customFormat="1" ht="12.75" outlineLevel="3" x14ac:dyDescent="0.2">
      <c r="A332" s="117"/>
      <c r="B332" s="45" t="s">
        <v>280</v>
      </c>
      <c r="C332" s="67" t="s">
        <v>44</v>
      </c>
      <c r="D332" s="57"/>
      <c r="E332" s="57">
        <f>+[3]ФБ!C13</f>
        <v>1064.5</v>
      </c>
      <c r="F332" s="57">
        <f>D332+E332</f>
        <v>1064.5</v>
      </c>
      <c r="G332" s="57"/>
      <c r="H332" s="57">
        <f>+[3]ФБ!D13</f>
        <v>1064.5</v>
      </c>
      <c r="I332" s="57">
        <f>G332+H332</f>
        <v>1064.5</v>
      </c>
      <c r="J332" s="57"/>
      <c r="K332" s="57">
        <f>+[3]ФБ!E13</f>
        <v>1064.5</v>
      </c>
      <c r="L332" s="57">
        <f>J332+K332</f>
        <v>1064.5</v>
      </c>
      <c r="M332" s="57">
        <f t="shared" si="806"/>
        <v>0</v>
      </c>
      <c r="N332" s="57">
        <f t="shared" si="806"/>
        <v>3193.5</v>
      </c>
      <c r="O332" s="57">
        <f t="shared" si="806"/>
        <v>3193.5</v>
      </c>
      <c r="P332" s="57"/>
      <c r="Q332" s="57">
        <f>[3]ФБ!G13</f>
        <v>1064.5</v>
      </c>
      <c r="R332" s="57">
        <f>P332+Q332</f>
        <v>1064.5</v>
      </c>
      <c r="S332" s="57"/>
      <c r="T332" s="57">
        <f>[3]ФБ!H13</f>
        <v>1064.5</v>
      </c>
      <c r="U332" s="57">
        <f>S332+T332</f>
        <v>1064.5</v>
      </c>
      <c r="V332" s="57"/>
      <c r="W332" s="57">
        <f>[3]ФБ!I13</f>
        <v>1064.5</v>
      </c>
      <c r="X332" s="57">
        <f>V332+W332</f>
        <v>1064.5</v>
      </c>
      <c r="Y332" s="57">
        <f t="shared" si="807"/>
        <v>0</v>
      </c>
      <c r="Z332" s="57">
        <f t="shared" si="807"/>
        <v>3193.5</v>
      </c>
      <c r="AA332" s="57">
        <f t="shared" si="807"/>
        <v>3193.5</v>
      </c>
      <c r="AB332" s="57">
        <f t="shared" si="808"/>
        <v>0</v>
      </c>
      <c r="AC332" s="57">
        <f t="shared" si="808"/>
        <v>6387</v>
      </c>
      <c r="AD332" s="57">
        <f t="shared" si="808"/>
        <v>6387</v>
      </c>
      <c r="AE332" s="57"/>
      <c r="AF332" s="57">
        <f>[3]ФБ!L13</f>
        <v>1064.5</v>
      </c>
      <c r="AG332" s="57">
        <f>AE332+AF332</f>
        <v>1064.5</v>
      </c>
      <c r="AH332" s="57"/>
      <c r="AI332" s="57">
        <f>[3]ФБ!M13</f>
        <v>1064.5</v>
      </c>
      <c r="AJ332" s="57">
        <f>AH332+AI332</f>
        <v>1064.5</v>
      </c>
      <c r="AK332" s="57"/>
      <c r="AL332" s="57">
        <f>[3]ФБ!N13</f>
        <v>1064.5</v>
      </c>
      <c r="AM332" s="57">
        <f>AK332+AL332</f>
        <v>1064.5</v>
      </c>
      <c r="AN332" s="57">
        <f t="shared" si="809"/>
        <v>0</v>
      </c>
      <c r="AO332" s="57">
        <f t="shared" si="809"/>
        <v>3193.5</v>
      </c>
      <c r="AP332" s="57">
        <f t="shared" si="809"/>
        <v>3193.5</v>
      </c>
      <c r="AQ332" s="57">
        <f t="shared" si="810"/>
        <v>0</v>
      </c>
      <c r="AR332" s="57">
        <f t="shared" si="810"/>
        <v>9580.5</v>
      </c>
      <c r="AS332" s="57">
        <f t="shared" si="810"/>
        <v>9580.5</v>
      </c>
      <c r="AT332" s="57"/>
      <c r="AU332" s="57">
        <f>[3]ФБ!Q13</f>
        <v>0</v>
      </c>
      <c r="AV332" s="57">
        <f>AT332+AU332</f>
        <v>0</v>
      </c>
      <c r="AW332" s="57"/>
      <c r="AX332" s="57">
        <f>[3]ФБ!R13</f>
        <v>0</v>
      </c>
      <c r="AY332" s="57">
        <f>AW332+AX332</f>
        <v>0</v>
      </c>
      <c r="AZ332" s="57"/>
      <c r="BA332" s="57">
        <f>[3]ФБ!S13</f>
        <v>0</v>
      </c>
      <c r="BB332" s="57">
        <f>AZ332+BA332</f>
        <v>0</v>
      </c>
      <c r="BC332" s="57">
        <f t="shared" si="811"/>
        <v>0</v>
      </c>
      <c r="BD332" s="57">
        <f t="shared" si="811"/>
        <v>0</v>
      </c>
      <c r="BE332" s="57">
        <f t="shared" si="811"/>
        <v>0</v>
      </c>
      <c r="BF332" s="57">
        <f t="shared" si="812"/>
        <v>0</v>
      </c>
      <c r="BG332" s="57">
        <f t="shared" si="812"/>
        <v>3193.5</v>
      </c>
      <c r="BH332" s="57">
        <f t="shared" si="812"/>
        <v>3193.5</v>
      </c>
      <c r="BI332" s="57">
        <f t="shared" si="813"/>
        <v>0</v>
      </c>
      <c r="BJ332" s="57">
        <f t="shared" si="813"/>
        <v>9580.5</v>
      </c>
      <c r="BK332" s="57">
        <f t="shared" si="813"/>
        <v>9580.5</v>
      </c>
      <c r="BL332" s="57"/>
      <c r="BM332" s="57">
        <v>1064.491</v>
      </c>
      <c r="BN332" s="57">
        <f>BL332+BM332</f>
        <v>1064.491</v>
      </c>
      <c r="BO332" s="164">
        <f t="shared" si="755"/>
        <v>-9.0000000000145519E-3</v>
      </c>
      <c r="BP332" s="57">
        <f t="shared" si="802"/>
        <v>-8.4546735556736052E-4</v>
      </c>
    </row>
    <row r="333" spans="1:70" s="103" customFormat="1" hidden="1" outlineLevel="2" x14ac:dyDescent="0.2">
      <c r="A333" s="130" t="s">
        <v>281</v>
      </c>
      <c r="B333" s="131" t="s">
        <v>282</v>
      </c>
      <c r="C333" s="132" t="s">
        <v>44</v>
      </c>
      <c r="D333" s="133"/>
      <c r="E333" s="133"/>
      <c r="F333" s="133">
        <f>D333+E333</f>
        <v>0</v>
      </c>
      <c r="G333" s="133"/>
      <c r="H333" s="133"/>
      <c r="I333" s="133">
        <f>G333+H333</f>
        <v>0</v>
      </c>
      <c r="J333" s="133"/>
      <c r="K333" s="133"/>
      <c r="L333" s="133">
        <f>J333+K333</f>
        <v>0</v>
      </c>
      <c r="M333" s="133">
        <f>D333+G333+J333</f>
        <v>0</v>
      </c>
      <c r="N333" s="133">
        <f>E333+H333+K333</f>
        <v>0</v>
      </c>
      <c r="O333" s="133">
        <f>F333+I333+L333</f>
        <v>0</v>
      </c>
      <c r="P333" s="133"/>
      <c r="Q333" s="133"/>
      <c r="R333" s="133">
        <f>P333+Q333</f>
        <v>0</v>
      </c>
      <c r="S333" s="133"/>
      <c r="T333" s="133"/>
      <c r="U333" s="133">
        <f>S333+T333</f>
        <v>0</v>
      </c>
      <c r="V333" s="133"/>
      <c r="W333" s="133"/>
      <c r="X333" s="133">
        <f>V333+W333</f>
        <v>0</v>
      </c>
      <c r="Y333" s="133">
        <f>P333+S333+V333</f>
        <v>0</v>
      </c>
      <c r="Z333" s="133">
        <f>Q333+T333+W333</f>
        <v>0</v>
      </c>
      <c r="AA333" s="133">
        <f>R333+U333+X333</f>
        <v>0</v>
      </c>
      <c r="AB333" s="133">
        <f>M333+Y333</f>
        <v>0</v>
      </c>
      <c r="AC333" s="133">
        <f>N333+Z333</f>
        <v>0</v>
      </c>
      <c r="AD333" s="133">
        <f>O333+AA333</f>
        <v>0</v>
      </c>
      <c r="AE333" s="133"/>
      <c r="AF333" s="133"/>
      <c r="AG333" s="133">
        <f>AE333+AF333</f>
        <v>0</v>
      </c>
      <c r="AH333" s="133"/>
      <c r="AI333" s="133"/>
      <c r="AJ333" s="133">
        <f>AH333+AI333</f>
        <v>0</v>
      </c>
      <c r="AK333" s="133"/>
      <c r="AL333" s="133"/>
      <c r="AM333" s="133">
        <f>AK333+AL333</f>
        <v>0</v>
      </c>
      <c r="AN333" s="133">
        <f>AE333+AH333+AK333</f>
        <v>0</v>
      </c>
      <c r="AO333" s="133">
        <f>AF333+AI333+AL333</f>
        <v>0</v>
      </c>
      <c r="AP333" s="133">
        <f>AG333+AJ333+AM333</f>
        <v>0</v>
      </c>
      <c r="AQ333" s="133">
        <f>AB333+AN333</f>
        <v>0</v>
      </c>
      <c r="AR333" s="133">
        <f>AC333+AO333</f>
        <v>0</v>
      </c>
      <c r="AS333" s="133">
        <f>AD333+AP333</f>
        <v>0</v>
      </c>
      <c r="AT333" s="133"/>
      <c r="AU333" s="133"/>
      <c r="AV333" s="133">
        <f>AT333+AU333</f>
        <v>0</v>
      </c>
      <c r="AW333" s="133"/>
      <c r="AX333" s="133"/>
      <c r="AY333" s="133">
        <f>AW333+AX333</f>
        <v>0</v>
      </c>
      <c r="AZ333" s="133"/>
      <c r="BA333" s="133"/>
      <c r="BB333" s="133">
        <f>AZ333+BA333</f>
        <v>0</v>
      </c>
      <c r="BC333" s="133">
        <f>AT333+AW333+AZ333</f>
        <v>0</v>
      </c>
      <c r="BD333" s="133">
        <f>AU333+AX333+BA333</f>
        <v>0</v>
      </c>
      <c r="BE333" s="133">
        <f>AV333+AY333+BB333</f>
        <v>0</v>
      </c>
      <c r="BF333" s="133">
        <f>AN333+BC333</f>
        <v>0</v>
      </c>
      <c r="BG333" s="133">
        <f>AO333+BD333</f>
        <v>0</v>
      </c>
      <c r="BH333" s="133">
        <f>AP333+BE333</f>
        <v>0</v>
      </c>
      <c r="BI333" s="133">
        <f>AQ333+BC333</f>
        <v>0</v>
      </c>
      <c r="BJ333" s="133">
        <f>AR333+BD333</f>
        <v>0</v>
      </c>
      <c r="BK333" s="133">
        <f>AS333+BE333</f>
        <v>0</v>
      </c>
      <c r="BL333" s="133"/>
      <c r="BM333" s="133"/>
      <c r="BN333" s="133">
        <f>BL333+BM333</f>
        <v>0</v>
      </c>
      <c r="BO333" s="133">
        <f>BN333-F333</f>
        <v>0</v>
      </c>
      <c r="BP333" s="133">
        <f t="shared" si="802"/>
        <v>0</v>
      </c>
      <c r="BQ333" s="71"/>
    </row>
    <row r="334" spans="1:70" hidden="1" x14ac:dyDescent="0.2">
      <c r="B334" s="135" t="s">
        <v>283</v>
      </c>
      <c r="C334" s="97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7"/>
      <c r="AI334" s="136"/>
      <c r="AJ334" s="136"/>
      <c r="AK334" s="137"/>
      <c r="AL334" s="136"/>
      <c r="AM334" s="136"/>
      <c r="AN334" s="137"/>
      <c r="AO334" s="136"/>
      <c r="AP334" s="136"/>
      <c r="AQ334" s="137"/>
      <c r="AR334" s="136"/>
      <c r="AS334" s="136"/>
      <c r="AT334" s="137"/>
      <c r="AU334" s="136"/>
      <c r="AV334" s="136"/>
      <c r="AW334" s="137"/>
      <c r="AX334" s="136"/>
      <c r="AY334" s="136"/>
      <c r="AZ334" s="137"/>
      <c r="BA334" s="136"/>
      <c r="BB334" s="136"/>
      <c r="BC334" s="137"/>
      <c r="BD334" s="136"/>
      <c r="BE334" s="136"/>
      <c r="BF334" s="136"/>
      <c r="BG334" s="136"/>
      <c r="BH334" s="136"/>
      <c r="BI334" s="137"/>
      <c r="BJ334" s="136"/>
      <c r="BK334" s="136"/>
      <c r="BL334" s="136"/>
      <c r="BM334" s="136"/>
      <c r="BN334" s="136"/>
      <c r="BO334" s="136"/>
      <c r="BP334" s="136"/>
    </row>
    <row r="335" spans="1:70" s="69" customFormat="1" ht="12.75" hidden="1" outlineLevel="3" x14ac:dyDescent="0.2">
      <c r="A335" s="44"/>
      <c r="B335" s="45" t="s">
        <v>284</v>
      </c>
      <c r="C335" s="67" t="s">
        <v>44</v>
      </c>
      <c r="D335" s="57">
        <f>D336+D337</f>
        <v>0</v>
      </c>
      <c r="E335" s="57">
        <f>E336+E337</f>
        <v>289.39400000000001</v>
      </c>
      <c r="F335" s="57">
        <f t="shared" ref="F335:F341" si="814">D335+E335</f>
        <v>289.39400000000001</v>
      </c>
      <c r="G335" s="57">
        <f>G336+G337</f>
        <v>0</v>
      </c>
      <c r="H335" s="57">
        <f>H336+H337</f>
        <v>517.18607024008998</v>
      </c>
      <c r="I335" s="57">
        <f t="shared" ref="I335:I341" si="815">G335+H335</f>
        <v>517.18607024008998</v>
      </c>
      <c r="J335" s="57">
        <f>J336+J337</f>
        <v>0</v>
      </c>
      <c r="K335" s="57">
        <f>K336+K337</f>
        <v>434.57956310578845</v>
      </c>
      <c r="L335" s="57">
        <f t="shared" ref="L335:L341" si="816">J335+K335</f>
        <v>434.57956310578845</v>
      </c>
      <c r="M335" s="57">
        <f t="shared" ref="M335:O341" si="817">D335+G335+J335</f>
        <v>0</v>
      </c>
      <c r="N335" s="57">
        <f t="shared" si="817"/>
        <v>1241.1596333458783</v>
      </c>
      <c r="O335" s="57">
        <f t="shared" si="817"/>
        <v>1241.1596333458783</v>
      </c>
      <c r="P335" s="57">
        <f>P336+P337</f>
        <v>0</v>
      </c>
      <c r="Q335" s="57">
        <f>Q336+Q337</f>
        <v>393.62811684334827</v>
      </c>
      <c r="R335" s="57">
        <f t="shared" ref="R335:R341" si="818">P335+Q335</f>
        <v>393.62811684334827</v>
      </c>
      <c r="S335" s="57">
        <f>S336+S337</f>
        <v>0</v>
      </c>
      <c r="T335" s="57">
        <f>T336+T337</f>
        <v>238.43859253136804</v>
      </c>
      <c r="U335" s="57">
        <f t="shared" ref="U335:U341" si="819">S335+T335</f>
        <v>238.43859253136804</v>
      </c>
      <c r="V335" s="57">
        <f>V336+V337</f>
        <v>0</v>
      </c>
      <c r="W335" s="57">
        <f>W336+W337</f>
        <v>592.18934116181629</v>
      </c>
      <c r="X335" s="57">
        <f t="shared" ref="X335:X341" si="820">V335+W335</f>
        <v>592.18934116181629</v>
      </c>
      <c r="Y335" s="57">
        <f t="shared" ref="Y335:AA341" si="821">P335+S335+V335</f>
        <v>0</v>
      </c>
      <c r="Z335" s="57">
        <f t="shared" si="821"/>
        <v>1224.2560505365327</v>
      </c>
      <c r="AA335" s="57">
        <f t="shared" si="821"/>
        <v>1224.2560505365327</v>
      </c>
      <c r="AB335" s="57">
        <f t="shared" ref="AB335:AD341" si="822">M335+Y335</f>
        <v>0</v>
      </c>
      <c r="AC335" s="57">
        <f t="shared" si="822"/>
        <v>2465.415683882411</v>
      </c>
      <c r="AD335" s="57">
        <f t="shared" si="822"/>
        <v>2465.415683882411</v>
      </c>
      <c r="AE335" s="57">
        <f>AE336+AE337</f>
        <v>0</v>
      </c>
      <c r="AF335" s="57">
        <f>AF336+AF337</f>
        <v>382.17636451751048</v>
      </c>
      <c r="AG335" s="57">
        <f t="shared" ref="AG335:AG341" si="823">AE335+AF335</f>
        <v>382.17636451751048</v>
      </c>
      <c r="AH335" s="57">
        <f>AH336+AH337</f>
        <v>0</v>
      </c>
      <c r="AI335" s="57">
        <f>AI336+AI337</f>
        <v>444.51746262440156</v>
      </c>
      <c r="AJ335" s="57">
        <f t="shared" ref="AJ335:AJ341" si="824">AH335+AI335</f>
        <v>444.51746262440156</v>
      </c>
      <c r="AK335" s="57">
        <f>AK336+AK337</f>
        <v>0</v>
      </c>
      <c r="AL335" s="57">
        <f>AL336+AL337</f>
        <v>189.51666589679385</v>
      </c>
      <c r="AM335" s="57">
        <f t="shared" ref="AM335:AM341" si="825">AK335+AL335</f>
        <v>189.51666589679385</v>
      </c>
      <c r="AN335" s="57">
        <f t="shared" ref="AN335:AP341" si="826">AE335+AH335+AK335</f>
        <v>0</v>
      </c>
      <c r="AO335" s="57">
        <f t="shared" si="826"/>
        <v>1016.2104930387059</v>
      </c>
      <c r="AP335" s="57">
        <f t="shared" si="826"/>
        <v>1016.2104930387059</v>
      </c>
      <c r="AQ335" s="57">
        <f t="shared" ref="AQ335:AS341" si="827">AB335+AN335</f>
        <v>0</v>
      </c>
      <c r="AR335" s="57">
        <f t="shared" si="827"/>
        <v>3481.6261769211169</v>
      </c>
      <c r="AS335" s="57">
        <f t="shared" si="827"/>
        <v>3481.6261769211169</v>
      </c>
      <c r="AT335" s="57">
        <f>AT336+AT337</f>
        <v>0</v>
      </c>
      <c r="AU335" s="57">
        <f>AU336+AU337</f>
        <v>340.98193461703175</v>
      </c>
      <c r="AV335" s="57">
        <f t="shared" ref="AV335:AV341" si="828">AT335+AU335</f>
        <v>340.98193461703175</v>
      </c>
      <c r="AW335" s="57">
        <f>AW336+AW337</f>
        <v>0</v>
      </c>
      <c r="AX335" s="57">
        <f>AX336+AX337</f>
        <v>631.80591970571879</v>
      </c>
      <c r="AY335" s="57">
        <f t="shared" ref="AY335:AY341" si="829">AW335+AX335</f>
        <v>631.80591970571879</v>
      </c>
      <c r="AZ335" s="57">
        <f>AZ336+AZ337</f>
        <v>0</v>
      </c>
      <c r="BA335" s="57">
        <f>BA336+BA337</f>
        <v>210.80074533210501</v>
      </c>
      <c r="BB335" s="57">
        <f t="shared" ref="BB335:BB341" si="830">AZ335+BA335</f>
        <v>210.80074533210501</v>
      </c>
      <c r="BC335" s="57">
        <f t="shared" ref="BC335:BE341" si="831">AT335+AW335+AZ335</f>
        <v>0</v>
      </c>
      <c r="BD335" s="57">
        <f t="shared" si="831"/>
        <v>1183.5885996548554</v>
      </c>
      <c r="BE335" s="57">
        <f t="shared" si="831"/>
        <v>1183.5885996548554</v>
      </c>
      <c r="BF335" s="57">
        <f t="shared" ref="BF335:BH341" si="832">AN335+BC335</f>
        <v>0</v>
      </c>
      <c r="BG335" s="57">
        <f t="shared" si="832"/>
        <v>2199.7990926935613</v>
      </c>
      <c r="BH335" s="57">
        <f t="shared" si="832"/>
        <v>2199.7990926935613</v>
      </c>
      <c r="BI335" s="57">
        <f t="shared" ref="BI335:BK341" si="833">AQ335+BC335</f>
        <v>0</v>
      </c>
      <c r="BJ335" s="57">
        <f t="shared" si="833"/>
        <v>4665.2147765759728</v>
      </c>
      <c r="BK335" s="57">
        <f t="shared" si="833"/>
        <v>4665.2147765759728</v>
      </c>
      <c r="BL335" s="57">
        <f>BL336+BL337</f>
        <v>0</v>
      </c>
      <c r="BM335" s="57">
        <f>BM336+BM337</f>
        <v>0</v>
      </c>
      <c r="BN335" s="57">
        <f t="shared" ref="BN335:BN341" si="834">BL335+BM335</f>
        <v>0</v>
      </c>
      <c r="BO335" s="57">
        <f t="shared" ref="BO335:BO341" si="835">BN335-F335</f>
        <v>-289.39400000000001</v>
      </c>
      <c r="BP335" s="57">
        <f t="shared" ref="BP335:BP341" si="836">IF(F335=0,,BO335/F335%)</f>
        <v>-100</v>
      </c>
      <c r="BQ335" s="68"/>
    </row>
    <row r="336" spans="1:70" s="69" customFormat="1" ht="24" hidden="1" outlineLevel="4" x14ac:dyDescent="0.2">
      <c r="A336" s="44" t="s">
        <v>285</v>
      </c>
      <c r="B336" s="59" t="s">
        <v>286</v>
      </c>
      <c r="C336" s="67" t="s">
        <v>44</v>
      </c>
      <c r="D336" s="57"/>
      <c r="E336" s="57">
        <f>'[3]23 СРЦ'!D62</f>
        <v>0</v>
      </c>
      <c r="F336" s="57">
        <f t="shared" si="814"/>
        <v>0</v>
      </c>
      <c r="G336" s="57"/>
      <c r="H336" s="57">
        <f>'[3]23 СРЦ'!E62</f>
        <v>64</v>
      </c>
      <c r="I336" s="57">
        <f t="shared" si="815"/>
        <v>64</v>
      </c>
      <c r="J336" s="57"/>
      <c r="K336" s="57">
        <f>'[3]23 СРЦ'!F62</f>
        <v>15</v>
      </c>
      <c r="L336" s="57">
        <f t="shared" si="816"/>
        <v>15</v>
      </c>
      <c r="M336" s="57">
        <f t="shared" si="817"/>
        <v>0</v>
      </c>
      <c r="N336" s="57">
        <f t="shared" si="817"/>
        <v>79</v>
      </c>
      <c r="O336" s="57">
        <f t="shared" si="817"/>
        <v>79</v>
      </c>
      <c r="P336" s="57"/>
      <c r="Q336" s="57">
        <f>'[3]23 СРЦ'!H62</f>
        <v>78</v>
      </c>
      <c r="R336" s="57">
        <f t="shared" si="818"/>
        <v>78</v>
      </c>
      <c r="S336" s="57"/>
      <c r="T336" s="57">
        <f>'[3]23 СРЦ'!I62</f>
        <v>0</v>
      </c>
      <c r="U336" s="57">
        <f t="shared" si="819"/>
        <v>0</v>
      </c>
      <c r="V336" s="57"/>
      <c r="W336" s="57">
        <f>'[3]23 СРЦ'!J62</f>
        <v>26</v>
      </c>
      <c r="X336" s="57">
        <f t="shared" si="820"/>
        <v>26</v>
      </c>
      <c r="Y336" s="57">
        <f t="shared" si="821"/>
        <v>0</v>
      </c>
      <c r="Z336" s="57">
        <f t="shared" si="821"/>
        <v>104</v>
      </c>
      <c r="AA336" s="57">
        <f t="shared" si="821"/>
        <v>104</v>
      </c>
      <c r="AB336" s="57">
        <f t="shared" si="822"/>
        <v>0</v>
      </c>
      <c r="AC336" s="57">
        <f t="shared" si="822"/>
        <v>183</v>
      </c>
      <c r="AD336" s="57">
        <f t="shared" si="822"/>
        <v>183</v>
      </c>
      <c r="AE336" s="57"/>
      <c r="AF336" s="57">
        <f>'[3]23 СРЦ'!M62</f>
        <v>0</v>
      </c>
      <c r="AG336" s="57">
        <f t="shared" si="823"/>
        <v>0</v>
      </c>
      <c r="AH336" s="57"/>
      <c r="AI336" s="57">
        <f>'[3]23 СРЦ'!N62</f>
        <v>12</v>
      </c>
      <c r="AJ336" s="57">
        <f t="shared" si="824"/>
        <v>12</v>
      </c>
      <c r="AK336" s="57"/>
      <c r="AL336" s="57">
        <f>'[3]23 СРЦ'!O62</f>
        <v>0</v>
      </c>
      <c r="AM336" s="57">
        <f t="shared" si="825"/>
        <v>0</v>
      </c>
      <c r="AN336" s="57">
        <f t="shared" si="826"/>
        <v>0</v>
      </c>
      <c r="AO336" s="57">
        <f t="shared" si="826"/>
        <v>12</v>
      </c>
      <c r="AP336" s="57">
        <f t="shared" si="826"/>
        <v>12</v>
      </c>
      <c r="AQ336" s="57">
        <f t="shared" si="827"/>
        <v>0</v>
      </c>
      <c r="AR336" s="57">
        <f t="shared" si="827"/>
        <v>195</v>
      </c>
      <c r="AS336" s="57">
        <f t="shared" si="827"/>
        <v>195</v>
      </c>
      <c r="AT336" s="57"/>
      <c r="AU336" s="57">
        <f>'[3]23 СРЦ'!R62</f>
        <v>0</v>
      </c>
      <c r="AV336" s="57">
        <f t="shared" si="828"/>
        <v>0</v>
      </c>
      <c r="AW336" s="57"/>
      <c r="AX336" s="57">
        <f>'[3]23 СРЦ'!S62</f>
        <v>18</v>
      </c>
      <c r="AY336" s="57">
        <f t="shared" si="829"/>
        <v>18</v>
      </c>
      <c r="AZ336" s="57"/>
      <c r="BA336" s="57">
        <f>'[3]23 СРЦ'!T62</f>
        <v>0</v>
      </c>
      <c r="BB336" s="57">
        <f t="shared" si="830"/>
        <v>0</v>
      </c>
      <c r="BC336" s="57">
        <f t="shared" si="831"/>
        <v>0</v>
      </c>
      <c r="BD336" s="57">
        <f t="shared" si="831"/>
        <v>18</v>
      </c>
      <c r="BE336" s="57">
        <f t="shared" si="831"/>
        <v>18</v>
      </c>
      <c r="BF336" s="57">
        <f t="shared" si="832"/>
        <v>0</v>
      </c>
      <c r="BG336" s="57">
        <f t="shared" si="832"/>
        <v>30</v>
      </c>
      <c r="BH336" s="57">
        <f t="shared" si="832"/>
        <v>30</v>
      </c>
      <c r="BI336" s="57">
        <f t="shared" si="833"/>
        <v>0</v>
      </c>
      <c r="BJ336" s="57">
        <f t="shared" si="833"/>
        <v>213</v>
      </c>
      <c r="BK336" s="57">
        <f t="shared" si="833"/>
        <v>213</v>
      </c>
      <c r="BL336" s="57"/>
      <c r="BM336" s="57"/>
      <c r="BN336" s="57">
        <f t="shared" si="834"/>
        <v>0</v>
      </c>
      <c r="BO336" s="57">
        <f t="shared" si="835"/>
        <v>0</v>
      </c>
      <c r="BP336" s="57">
        <f t="shared" si="836"/>
        <v>0</v>
      </c>
      <c r="BQ336" s="68"/>
    </row>
    <row r="337" spans="1:70" s="69" customFormat="1" ht="24" hidden="1" outlineLevel="4" x14ac:dyDescent="0.2">
      <c r="A337" s="44" t="s">
        <v>287</v>
      </c>
      <c r="B337" s="59" t="s">
        <v>288</v>
      </c>
      <c r="C337" s="67" t="s">
        <v>44</v>
      </c>
      <c r="D337" s="57">
        <f>SUM(D338:D339)</f>
        <v>0</v>
      </c>
      <c r="E337" s="57">
        <f>SUM(E338:E339)</f>
        <v>289.39400000000001</v>
      </c>
      <c r="F337" s="57">
        <f t="shared" si="814"/>
        <v>289.39400000000001</v>
      </c>
      <c r="G337" s="57">
        <f>SUM(G338:G339)</f>
        <v>0</v>
      </c>
      <c r="H337" s="57">
        <f>SUM(H338:H339)</f>
        <v>453.18607024008992</v>
      </c>
      <c r="I337" s="57">
        <f t="shared" si="815"/>
        <v>453.18607024008992</v>
      </c>
      <c r="J337" s="57">
        <f>SUM(J338:J339)</f>
        <v>0</v>
      </c>
      <c r="K337" s="57">
        <f>SUM(K338:K339)</f>
        <v>419.57956310578845</v>
      </c>
      <c r="L337" s="57">
        <f t="shared" si="816"/>
        <v>419.57956310578845</v>
      </c>
      <c r="M337" s="57">
        <f t="shared" si="817"/>
        <v>0</v>
      </c>
      <c r="N337" s="57">
        <f t="shared" si="817"/>
        <v>1162.1596333458783</v>
      </c>
      <c r="O337" s="57">
        <f t="shared" si="817"/>
        <v>1162.1596333458783</v>
      </c>
      <c r="P337" s="57">
        <f>SUM(P338:P339)</f>
        <v>0</v>
      </c>
      <c r="Q337" s="57">
        <f>SUM(Q338:Q339)</f>
        <v>315.62811684334827</v>
      </c>
      <c r="R337" s="57">
        <f t="shared" si="818"/>
        <v>315.62811684334827</v>
      </c>
      <c r="S337" s="57">
        <f>SUM(S338:S339)</f>
        <v>0</v>
      </c>
      <c r="T337" s="57">
        <f>SUM(T338:T339)</f>
        <v>238.43859253136804</v>
      </c>
      <c r="U337" s="57">
        <f t="shared" si="819"/>
        <v>238.43859253136804</v>
      </c>
      <c r="V337" s="57">
        <f>SUM(V338:V339)</f>
        <v>0</v>
      </c>
      <c r="W337" s="57">
        <f>SUM(W338:W339)</f>
        <v>566.18934116181629</v>
      </c>
      <c r="X337" s="57">
        <f t="shared" si="820"/>
        <v>566.18934116181629</v>
      </c>
      <c r="Y337" s="57">
        <f t="shared" si="821"/>
        <v>0</v>
      </c>
      <c r="Z337" s="57">
        <f t="shared" si="821"/>
        <v>1120.2560505365327</v>
      </c>
      <c r="AA337" s="57">
        <f t="shared" si="821"/>
        <v>1120.2560505365327</v>
      </c>
      <c r="AB337" s="57">
        <f t="shared" si="822"/>
        <v>0</v>
      </c>
      <c r="AC337" s="57">
        <f t="shared" si="822"/>
        <v>2282.415683882411</v>
      </c>
      <c r="AD337" s="57">
        <f t="shared" si="822"/>
        <v>2282.415683882411</v>
      </c>
      <c r="AE337" s="57">
        <f>SUM(AE338:AE339)</f>
        <v>0</v>
      </c>
      <c r="AF337" s="57">
        <f>SUM(AF338:AF339)</f>
        <v>382.17636451751048</v>
      </c>
      <c r="AG337" s="57">
        <f t="shared" si="823"/>
        <v>382.17636451751048</v>
      </c>
      <c r="AH337" s="57">
        <f>SUM(AH338:AH339)</f>
        <v>0</v>
      </c>
      <c r="AI337" s="57">
        <f>SUM(AI338:AI339)</f>
        <v>432.51746262440156</v>
      </c>
      <c r="AJ337" s="57">
        <f t="shared" si="824"/>
        <v>432.51746262440156</v>
      </c>
      <c r="AK337" s="57">
        <f>SUM(AK338:AK339)</f>
        <v>0</v>
      </c>
      <c r="AL337" s="57">
        <f>SUM(AL338:AL339)</f>
        <v>189.51666589679385</v>
      </c>
      <c r="AM337" s="57">
        <f t="shared" si="825"/>
        <v>189.51666589679385</v>
      </c>
      <c r="AN337" s="57">
        <f t="shared" si="826"/>
        <v>0</v>
      </c>
      <c r="AO337" s="57">
        <f t="shared" si="826"/>
        <v>1004.2104930387059</v>
      </c>
      <c r="AP337" s="57">
        <f t="shared" si="826"/>
        <v>1004.2104930387059</v>
      </c>
      <c r="AQ337" s="57">
        <f t="shared" si="827"/>
        <v>0</v>
      </c>
      <c r="AR337" s="57">
        <f t="shared" si="827"/>
        <v>3286.6261769211169</v>
      </c>
      <c r="AS337" s="57">
        <f t="shared" si="827"/>
        <v>3286.6261769211169</v>
      </c>
      <c r="AT337" s="57">
        <f>SUM(AT338:AT339)</f>
        <v>0</v>
      </c>
      <c r="AU337" s="57">
        <f>SUM(AU338:AU339)</f>
        <v>340.98193461703175</v>
      </c>
      <c r="AV337" s="57">
        <f t="shared" si="828"/>
        <v>340.98193461703175</v>
      </c>
      <c r="AW337" s="57">
        <f>SUM(AW338:AW339)</f>
        <v>0</v>
      </c>
      <c r="AX337" s="57">
        <f>SUM(AX338:AX339)</f>
        <v>613.80591970571879</v>
      </c>
      <c r="AY337" s="57">
        <f t="shared" si="829"/>
        <v>613.80591970571879</v>
      </c>
      <c r="AZ337" s="57">
        <f>SUM(AZ338:AZ339)</f>
        <v>0</v>
      </c>
      <c r="BA337" s="57">
        <f>SUM(BA338:BA339)</f>
        <v>210.80074533210501</v>
      </c>
      <c r="BB337" s="57">
        <f t="shared" si="830"/>
        <v>210.80074533210501</v>
      </c>
      <c r="BC337" s="57">
        <f t="shared" si="831"/>
        <v>0</v>
      </c>
      <c r="BD337" s="57">
        <f t="shared" si="831"/>
        <v>1165.5885996548554</v>
      </c>
      <c r="BE337" s="57">
        <f t="shared" si="831"/>
        <v>1165.5885996548554</v>
      </c>
      <c r="BF337" s="57">
        <f t="shared" si="832"/>
        <v>0</v>
      </c>
      <c r="BG337" s="57">
        <f t="shared" si="832"/>
        <v>2169.7990926935613</v>
      </c>
      <c r="BH337" s="57">
        <f t="shared" si="832"/>
        <v>2169.7990926935613</v>
      </c>
      <c r="BI337" s="57">
        <f t="shared" si="833"/>
        <v>0</v>
      </c>
      <c r="BJ337" s="57">
        <f t="shared" si="833"/>
        <v>4452.2147765759728</v>
      </c>
      <c r="BK337" s="57">
        <f t="shared" si="833"/>
        <v>4452.2147765759728</v>
      </c>
      <c r="BL337" s="57">
        <f>SUM(BL338:BL339)</f>
        <v>0</v>
      </c>
      <c r="BM337" s="57">
        <f>SUM(BM338:BM339)</f>
        <v>0</v>
      </c>
      <c r="BN337" s="57">
        <f t="shared" si="834"/>
        <v>0</v>
      </c>
      <c r="BO337" s="57">
        <f t="shared" si="835"/>
        <v>-289.39400000000001</v>
      </c>
      <c r="BP337" s="57">
        <f t="shared" si="836"/>
        <v>-100</v>
      </c>
      <c r="BQ337" s="68"/>
    </row>
    <row r="338" spans="1:70" s="103" customFormat="1" ht="24" hidden="1" outlineLevel="5" x14ac:dyDescent="0.2">
      <c r="A338" s="108" t="s">
        <v>289</v>
      </c>
      <c r="B338" s="109" t="s">
        <v>290</v>
      </c>
      <c r="C338" s="110" t="s">
        <v>44</v>
      </c>
      <c r="D338" s="27"/>
      <c r="E338" s="27">
        <f>'[3]23 РМЦ'!D121+'[3]23 РМЦ'!D133</f>
        <v>144.59399999999999</v>
      </c>
      <c r="F338" s="27">
        <f t="shared" si="814"/>
        <v>144.59399999999999</v>
      </c>
      <c r="G338" s="27"/>
      <c r="H338" s="27">
        <f>'[3]23 РМЦ'!E121+'[3]23 РМЦ'!E133</f>
        <v>277.18607024008992</v>
      </c>
      <c r="I338" s="27">
        <f t="shared" si="815"/>
        <v>277.18607024008992</v>
      </c>
      <c r="J338" s="27"/>
      <c r="K338" s="27">
        <f>'[3]23 РМЦ'!F121+'[3]23 РМЦ'!F133</f>
        <v>383.57956310578845</v>
      </c>
      <c r="L338" s="27">
        <f t="shared" si="816"/>
        <v>383.57956310578845</v>
      </c>
      <c r="M338" s="27">
        <f t="shared" si="817"/>
        <v>0</v>
      </c>
      <c r="N338" s="27">
        <f t="shared" si="817"/>
        <v>805.35963334587836</v>
      </c>
      <c r="O338" s="27">
        <f t="shared" si="817"/>
        <v>805.35963334587836</v>
      </c>
      <c r="P338" s="27"/>
      <c r="Q338" s="27">
        <f>'[3]23 РМЦ'!H121+'[3]23 РМЦ'!H133</f>
        <v>273.62811684334827</v>
      </c>
      <c r="R338" s="27">
        <f t="shared" si="818"/>
        <v>273.62811684334827</v>
      </c>
      <c r="S338" s="27"/>
      <c r="T338" s="27">
        <f>'[3]23 РМЦ'!I121+'[3]23 РМЦ'!I133</f>
        <v>137.43859253136804</v>
      </c>
      <c r="U338" s="27">
        <f t="shared" si="819"/>
        <v>137.43859253136804</v>
      </c>
      <c r="V338" s="27"/>
      <c r="W338" s="27">
        <f>'[3]23 РМЦ'!J121+'[3]23 РМЦ'!J133</f>
        <v>385.18934116181629</v>
      </c>
      <c r="X338" s="27">
        <f t="shared" si="820"/>
        <v>385.18934116181629</v>
      </c>
      <c r="Y338" s="27">
        <f t="shared" si="821"/>
        <v>0</v>
      </c>
      <c r="Z338" s="27">
        <f t="shared" si="821"/>
        <v>796.2560505365326</v>
      </c>
      <c r="AA338" s="27">
        <f t="shared" si="821"/>
        <v>796.2560505365326</v>
      </c>
      <c r="AB338" s="27">
        <f t="shared" si="822"/>
        <v>0</v>
      </c>
      <c r="AC338" s="27">
        <f t="shared" si="822"/>
        <v>1601.6156838824108</v>
      </c>
      <c r="AD338" s="27">
        <f t="shared" si="822"/>
        <v>1601.6156838824108</v>
      </c>
      <c r="AE338" s="27"/>
      <c r="AF338" s="27">
        <f>'[3]23 РМЦ'!M121+'[3]23 РМЦ'!M133</f>
        <v>351.17636451751048</v>
      </c>
      <c r="AG338" s="27">
        <f t="shared" si="823"/>
        <v>351.17636451751048</v>
      </c>
      <c r="AH338" s="27"/>
      <c r="AI338" s="27">
        <f>'[3]23 РМЦ'!N121+'[3]23 РМЦ'!N133</f>
        <v>401.51746262440156</v>
      </c>
      <c r="AJ338" s="27">
        <f t="shared" si="824"/>
        <v>401.51746262440156</v>
      </c>
      <c r="AK338" s="27"/>
      <c r="AL338" s="27">
        <f>'[3]23 РМЦ'!O121+'[3]23 РМЦ'!O133</f>
        <v>143.51666589679385</v>
      </c>
      <c r="AM338" s="27">
        <f t="shared" si="825"/>
        <v>143.51666589679385</v>
      </c>
      <c r="AN338" s="27">
        <f t="shared" si="826"/>
        <v>0</v>
      </c>
      <c r="AO338" s="27">
        <f t="shared" si="826"/>
        <v>896.21049303870586</v>
      </c>
      <c r="AP338" s="27">
        <f t="shared" si="826"/>
        <v>896.21049303870586</v>
      </c>
      <c r="AQ338" s="27">
        <f t="shared" si="827"/>
        <v>0</v>
      </c>
      <c r="AR338" s="27">
        <f t="shared" si="827"/>
        <v>2497.8261769211167</v>
      </c>
      <c r="AS338" s="27">
        <f t="shared" si="827"/>
        <v>2497.8261769211167</v>
      </c>
      <c r="AT338" s="27"/>
      <c r="AU338" s="27">
        <f>'[3]23 РМЦ'!R121+'[3]23 РМЦ'!R133</f>
        <v>296.98193461703175</v>
      </c>
      <c r="AV338" s="27">
        <f t="shared" si="828"/>
        <v>296.98193461703175</v>
      </c>
      <c r="AW338" s="27"/>
      <c r="AX338" s="27">
        <f>'[3]23 РМЦ'!S121+'[3]23 РМЦ'!S133</f>
        <v>569.80591970571879</v>
      </c>
      <c r="AY338" s="27">
        <f t="shared" si="829"/>
        <v>569.80591970571879</v>
      </c>
      <c r="AZ338" s="27"/>
      <c r="BA338" s="27">
        <f>'[3]23 РМЦ'!T121+'[3]23 РМЦ'!T133</f>
        <v>167.60074533210502</v>
      </c>
      <c r="BB338" s="27">
        <f t="shared" si="830"/>
        <v>167.60074533210502</v>
      </c>
      <c r="BC338" s="27">
        <f t="shared" si="831"/>
        <v>0</v>
      </c>
      <c r="BD338" s="27">
        <f t="shared" si="831"/>
        <v>1034.3885996548556</v>
      </c>
      <c r="BE338" s="27">
        <f t="shared" si="831"/>
        <v>1034.3885996548556</v>
      </c>
      <c r="BF338" s="27">
        <f t="shared" si="832"/>
        <v>0</v>
      </c>
      <c r="BG338" s="27">
        <f t="shared" si="832"/>
        <v>1930.5990926935615</v>
      </c>
      <c r="BH338" s="27">
        <f t="shared" si="832"/>
        <v>1930.5990926935615</v>
      </c>
      <c r="BI338" s="27">
        <f t="shared" si="833"/>
        <v>0</v>
      </c>
      <c r="BJ338" s="27">
        <f t="shared" si="833"/>
        <v>3532.2147765759723</v>
      </c>
      <c r="BK338" s="27">
        <f t="shared" si="833"/>
        <v>3532.2147765759723</v>
      </c>
      <c r="BL338" s="27"/>
      <c r="BM338" s="27"/>
      <c r="BN338" s="27">
        <f t="shared" si="834"/>
        <v>0</v>
      </c>
      <c r="BO338" s="27">
        <f t="shared" si="835"/>
        <v>-144.59399999999999</v>
      </c>
      <c r="BP338" s="27">
        <f t="shared" si="836"/>
        <v>-100</v>
      </c>
    </row>
    <row r="339" spans="1:70" s="103" customFormat="1" ht="24" hidden="1" outlineLevel="5" x14ac:dyDescent="0.2">
      <c r="A339" s="111" t="s">
        <v>291</v>
      </c>
      <c r="B339" s="109" t="s">
        <v>292</v>
      </c>
      <c r="C339" s="110" t="s">
        <v>44</v>
      </c>
      <c r="D339" s="27">
        <f>SUM(D340:D341)</f>
        <v>0</v>
      </c>
      <c r="E339" s="27">
        <f>SUM(E340:E341)</f>
        <v>144.80000000000001</v>
      </c>
      <c r="F339" s="27">
        <f t="shared" si="814"/>
        <v>144.80000000000001</v>
      </c>
      <c r="G339" s="27">
        <f>SUM(G340:G341)</f>
        <v>0</v>
      </c>
      <c r="H339" s="27">
        <f>SUM(H340:H341)</f>
        <v>176</v>
      </c>
      <c r="I339" s="27">
        <f t="shared" si="815"/>
        <v>176</v>
      </c>
      <c r="J339" s="27">
        <f>SUM(J340:J341)</f>
        <v>0</v>
      </c>
      <c r="K339" s="27">
        <f>SUM(K340:K341)</f>
        <v>36</v>
      </c>
      <c r="L339" s="27">
        <f t="shared" si="816"/>
        <v>36</v>
      </c>
      <c r="M339" s="27">
        <f t="shared" si="817"/>
        <v>0</v>
      </c>
      <c r="N339" s="27">
        <f t="shared" si="817"/>
        <v>356.8</v>
      </c>
      <c r="O339" s="27">
        <f t="shared" si="817"/>
        <v>356.8</v>
      </c>
      <c r="P339" s="27">
        <f>SUM(P340:P341)</f>
        <v>0</v>
      </c>
      <c r="Q339" s="27">
        <f>SUM(Q340:Q341)</f>
        <v>42</v>
      </c>
      <c r="R339" s="27">
        <f t="shared" si="818"/>
        <v>42</v>
      </c>
      <c r="S339" s="27">
        <f>SUM(S340:S341)</f>
        <v>0</v>
      </c>
      <c r="T339" s="27">
        <f>SUM(T340:T341)</f>
        <v>101</v>
      </c>
      <c r="U339" s="27">
        <f t="shared" si="819"/>
        <v>101</v>
      </c>
      <c r="V339" s="27">
        <f>SUM(V340:V341)</f>
        <v>0</v>
      </c>
      <c r="W339" s="27">
        <f>SUM(W340:W341)</f>
        <v>181</v>
      </c>
      <c r="X339" s="27">
        <f t="shared" si="820"/>
        <v>181</v>
      </c>
      <c r="Y339" s="27">
        <f t="shared" si="821"/>
        <v>0</v>
      </c>
      <c r="Z339" s="27">
        <f t="shared" si="821"/>
        <v>324</v>
      </c>
      <c r="AA339" s="27">
        <f t="shared" si="821"/>
        <v>324</v>
      </c>
      <c r="AB339" s="27">
        <f t="shared" si="822"/>
        <v>0</v>
      </c>
      <c r="AC339" s="27">
        <f t="shared" si="822"/>
        <v>680.8</v>
      </c>
      <c r="AD339" s="27">
        <f t="shared" si="822"/>
        <v>680.8</v>
      </c>
      <c r="AE339" s="27">
        <f>SUM(AE340:AE341)</f>
        <v>0</v>
      </c>
      <c r="AF339" s="27">
        <f>SUM(AF340:AF341)</f>
        <v>31</v>
      </c>
      <c r="AG339" s="27">
        <f t="shared" si="823"/>
        <v>31</v>
      </c>
      <c r="AH339" s="27">
        <f>SUM(AH340:AH341)</f>
        <v>0</v>
      </c>
      <c r="AI339" s="27">
        <f>SUM(AI340:AI341)</f>
        <v>31</v>
      </c>
      <c r="AJ339" s="27">
        <f t="shared" si="824"/>
        <v>31</v>
      </c>
      <c r="AK339" s="27">
        <f>SUM(AK340:AK341)</f>
        <v>0</v>
      </c>
      <c r="AL339" s="27">
        <f>SUM(AL340:AL341)</f>
        <v>46</v>
      </c>
      <c r="AM339" s="27">
        <f t="shared" si="825"/>
        <v>46</v>
      </c>
      <c r="AN339" s="27">
        <f t="shared" si="826"/>
        <v>0</v>
      </c>
      <c r="AO339" s="27">
        <f t="shared" si="826"/>
        <v>108</v>
      </c>
      <c r="AP339" s="27">
        <f t="shared" si="826"/>
        <v>108</v>
      </c>
      <c r="AQ339" s="27">
        <f t="shared" si="827"/>
        <v>0</v>
      </c>
      <c r="AR339" s="27">
        <f t="shared" si="827"/>
        <v>788.8</v>
      </c>
      <c r="AS339" s="27">
        <f t="shared" si="827"/>
        <v>788.8</v>
      </c>
      <c r="AT339" s="27">
        <f>SUM(AT340:AT341)</f>
        <v>0</v>
      </c>
      <c r="AU339" s="27">
        <f>SUM(AU340:AU341)</f>
        <v>44</v>
      </c>
      <c r="AV339" s="27">
        <f t="shared" si="828"/>
        <v>44</v>
      </c>
      <c r="AW339" s="27">
        <f>SUM(AW340:AW341)</f>
        <v>0</v>
      </c>
      <c r="AX339" s="27">
        <f>SUM(AX340:AX341)</f>
        <v>44</v>
      </c>
      <c r="AY339" s="27">
        <f t="shared" si="829"/>
        <v>44</v>
      </c>
      <c r="AZ339" s="27">
        <f>SUM(AZ340:AZ341)</f>
        <v>0</v>
      </c>
      <c r="BA339" s="27">
        <f>SUM(BA340:BA341)</f>
        <v>43.2</v>
      </c>
      <c r="BB339" s="27">
        <f t="shared" si="830"/>
        <v>43.2</v>
      </c>
      <c r="BC339" s="27">
        <f t="shared" si="831"/>
        <v>0</v>
      </c>
      <c r="BD339" s="27">
        <f t="shared" si="831"/>
        <v>131.19999999999999</v>
      </c>
      <c r="BE339" s="27">
        <f t="shared" si="831"/>
        <v>131.19999999999999</v>
      </c>
      <c r="BF339" s="27">
        <f t="shared" si="832"/>
        <v>0</v>
      </c>
      <c r="BG339" s="27">
        <f t="shared" si="832"/>
        <v>239.2</v>
      </c>
      <c r="BH339" s="27">
        <f t="shared" si="832"/>
        <v>239.2</v>
      </c>
      <c r="BI339" s="27">
        <f t="shared" si="833"/>
        <v>0</v>
      </c>
      <c r="BJ339" s="27">
        <f t="shared" si="833"/>
        <v>920</v>
      </c>
      <c r="BK339" s="27">
        <f t="shared" si="833"/>
        <v>920</v>
      </c>
      <c r="BL339" s="27">
        <f>SUM(BL340:BL341)</f>
        <v>0</v>
      </c>
      <c r="BM339" s="27">
        <f>SUM(BM340:BM341)</f>
        <v>0</v>
      </c>
      <c r="BN339" s="27">
        <f t="shared" si="834"/>
        <v>0</v>
      </c>
      <c r="BO339" s="27">
        <f t="shared" si="835"/>
        <v>-144.80000000000001</v>
      </c>
      <c r="BP339" s="27">
        <f t="shared" si="836"/>
        <v>-100</v>
      </c>
      <c r="BQ339" s="71"/>
    </row>
    <row r="340" spans="1:70" s="103" customFormat="1" hidden="1" outlineLevel="6" x14ac:dyDescent="0.2">
      <c r="A340" s="108"/>
      <c r="B340" s="109" t="s">
        <v>293</v>
      </c>
      <c r="C340" s="110" t="s">
        <v>44</v>
      </c>
      <c r="D340" s="27"/>
      <c r="E340" s="27">
        <f>'[3]23 ЭЦ'!D53</f>
        <v>0</v>
      </c>
      <c r="F340" s="27">
        <f t="shared" si="814"/>
        <v>0</v>
      </c>
      <c r="G340" s="27"/>
      <c r="H340" s="27">
        <f>'[3]23 ЭЦ'!E53</f>
        <v>6</v>
      </c>
      <c r="I340" s="27">
        <f t="shared" si="815"/>
        <v>6</v>
      </c>
      <c r="J340" s="27"/>
      <c r="K340" s="27">
        <f>'[3]23 ЭЦ'!F53</f>
        <v>6</v>
      </c>
      <c r="L340" s="27">
        <f t="shared" si="816"/>
        <v>6</v>
      </c>
      <c r="M340" s="27">
        <f t="shared" si="817"/>
        <v>0</v>
      </c>
      <c r="N340" s="27">
        <f t="shared" si="817"/>
        <v>12</v>
      </c>
      <c r="O340" s="27">
        <f t="shared" si="817"/>
        <v>12</v>
      </c>
      <c r="P340" s="27"/>
      <c r="Q340" s="27">
        <f>'[3]23 ЭЦ'!H53</f>
        <v>6</v>
      </c>
      <c r="R340" s="27">
        <f t="shared" si="818"/>
        <v>6</v>
      </c>
      <c r="S340" s="27"/>
      <c r="T340" s="27">
        <f>'[3]23 ЭЦ'!I53</f>
        <v>6</v>
      </c>
      <c r="U340" s="27">
        <f t="shared" si="819"/>
        <v>6</v>
      </c>
      <c r="V340" s="27"/>
      <c r="W340" s="27">
        <f>'[3]23 ЭЦ'!J53</f>
        <v>6</v>
      </c>
      <c r="X340" s="27">
        <f t="shared" si="820"/>
        <v>6</v>
      </c>
      <c r="Y340" s="27">
        <f t="shared" si="821"/>
        <v>0</v>
      </c>
      <c r="Z340" s="27">
        <f t="shared" si="821"/>
        <v>18</v>
      </c>
      <c r="AA340" s="27">
        <f t="shared" si="821"/>
        <v>18</v>
      </c>
      <c r="AB340" s="27">
        <f t="shared" si="822"/>
        <v>0</v>
      </c>
      <c r="AC340" s="27">
        <f t="shared" si="822"/>
        <v>30</v>
      </c>
      <c r="AD340" s="27">
        <f t="shared" si="822"/>
        <v>30</v>
      </c>
      <c r="AE340" s="27"/>
      <c r="AF340" s="27">
        <f>'[3]23 ЭЦ'!M53</f>
        <v>6</v>
      </c>
      <c r="AG340" s="27">
        <f t="shared" si="823"/>
        <v>6</v>
      </c>
      <c r="AH340" s="27"/>
      <c r="AI340" s="27">
        <f>'[3]23 ЭЦ'!N53</f>
        <v>6</v>
      </c>
      <c r="AJ340" s="27">
        <f t="shared" si="824"/>
        <v>6</v>
      </c>
      <c r="AK340" s="27"/>
      <c r="AL340" s="27">
        <f>'[3]23 ЭЦ'!O53</f>
        <v>6</v>
      </c>
      <c r="AM340" s="27">
        <f t="shared" si="825"/>
        <v>6</v>
      </c>
      <c r="AN340" s="27">
        <f t="shared" si="826"/>
        <v>0</v>
      </c>
      <c r="AO340" s="27">
        <f t="shared" si="826"/>
        <v>18</v>
      </c>
      <c r="AP340" s="27">
        <f t="shared" si="826"/>
        <v>18</v>
      </c>
      <c r="AQ340" s="27">
        <f t="shared" si="827"/>
        <v>0</v>
      </c>
      <c r="AR340" s="27">
        <f t="shared" si="827"/>
        <v>48</v>
      </c>
      <c r="AS340" s="27">
        <f t="shared" si="827"/>
        <v>48</v>
      </c>
      <c r="AT340" s="27"/>
      <c r="AU340" s="27">
        <f>'[3]23 ЭЦ'!R53</f>
        <v>6</v>
      </c>
      <c r="AV340" s="27">
        <f t="shared" si="828"/>
        <v>6</v>
      </c>
      <c r="AW340" s="27"/>
      <c r="AX340" s="27">
        <f>'[3]23 ЭЦ'!S53</f>
        <v>6</v>
      </c>
      <c r="AY340" s="27">
        <f t="shared" si="829"/>
        <v>6</v>
      </c>
      <c r="AZ340" s="27"/>
      <c r="BA340" s="27">
        <f>'[3]23 ЭЦ'!T53</f>
        <v>6</v>
      </c>
      <c r="BB340" s="27">
        <f t="shared" si="830"/>
        <v>6</v>
      </c>
      <c r="BC340" s="27">
        <f t="shared" si="831"/>
        <v>0</v>
      </c>
      <c r="BD340" s="27">
        <f t="shared" si="831"/>
        <v>18</v>
      </c>
      <c r="BE340" s="27">
        <f t="shared" si="831"/>
        <v>18</v>
      </c>
      <c r="BF340" s="27">
        <f t="shared" si="832"/>
        <v>0</v>
      </c>
      <c r="BG340" s="27">
        <f t="shared" si="832"/>
        <v>36</v>
      </c>
      <c r="BH340" s="27">
        <f t="shared" si="832"/>
        <v>36</v>
      </c>
      <c r="BI340" s="27">
        <f t="shared" si="833"/>
        <v>0</v>
      </c>
      <c r="BJ340" s="27">
        <f t="shared" si="833"/>
        <v>66</v>
      </c>
      <c r="BK340" s="27">
        <f t="shared" si="833"/>
        <v>66</v>
      </c>
      <c r="BL340" s="27"/>
      <c r="BM340" s="27"/>
      <c r="BN340" s="27">
        <f t="shared" si="834"/>
        <v>0</v>
      </c>
      <c r="BO340" s="27">
        <f t="shared" si="835"/>
        <v>0</v>
      </c>
      <c r="BP340" s="27">
        <f t="shared" si="836"/>
        <v>0</v>
      </c>
      <c r="BQ340" s="71"/>
    </row>
    <row r="341" spans="1:70" s="103" customFormat="1" ht="24" hidden="1" outlineLevel="6" x14ac:dyDescent="0.2">
      <c r="A341" s="108"/>
      <c r="B341" s="109" t="s">
        <v>294</v>
      </c>
      <c r="C341" s="110" t="s">
        <v>44</v>
      </c>
      <c r="D341" s="27"/>
      <c r="E341" s="27">
        <f>'[3]23 ЭЦ'!D54</f>
        <v>144.80000000000001</v>
      </c>
      <c r="F341" s="27">
        <f t="shared" si="814"/>
        <v>144.80000000000001</v>
      </c>
      <c r="G341" s="27"/>
      <c r="H341" s="27">
        <f>'[3]23 ЭЦ'!E54</f>
        <v>170</v>
      </c>
      <c r="I341" s="27">
        <f t="shared" si="815"/>
        <v>170</v>
      </c>
      <c r="J341" s="27"/>
      <c r="K341" s="27">
        <f>'[3]23 ЭЦ'!F54</f>
        <v>30</v>
      </c>
      <c r="L341" s="27">
        <f t="shared" si="816"/>
        <v>30</v>
      </c>
      <c r="M341" s="27">
        <f t="shared" si="817"/>
        <v>0</v>
      </c>
      <c r="N341" s="27">
        <f t="shared" si="817"/>
        <v>344.8</v>
      </c>
      <c r="O341" s="27">
        <f t="shared" si="817"/>
        <v>344.8</v>
      </c>
      <c r="P341" s="27"/>
      <c r="Q341" s="27">
        <f>'[3]23 ЭЦ'!H54</f>
        <v>36</v>
      </c>
      <c r="R341" s="27">
        <f t="shared" si="818"/>
        <v>36</v>
      </c>
      <c r="S341" s="27"/>
      <c r="T341" s="27">
        <f>'[3]23 ЭЦ'!I54</f>
        <v>95</v>
      </c>
      <c r="U341" s="27">
        <f t="shared" si="819"/>
        <v>95</v>
      </c>
      <c r="V341" s="27"/>
      <c r="W341" s="27">
        <f>'[3]23 ЭЦ'!J54</f>
        <v>175</v>
      </c>
      <c r="X341" s="27">
        <f t="shared" si="820"/>
        <v>175</v>
      </c>
      <c r="Y341" s="27">
        <f t="shared" si="821"/>
        <v>0</v>
      </c>
      <c r="Z341" s="27">
        <f t="shared" si="821"/>
        <v>306</v>
      </c>
      <c r="AA341" s="27">
        <f t="shared" si="821"/>
        <v>306</v>
      </c>
      <c r="AB341" s="27">
        <f t="shared" si="822"/>
        <v>0</v>
      </c>
      <c r="AC341" s="27">
        <f t="shared" si="822"/>
        <v>650.79999999999995</v>
      </c>
      <c r="AD341" s="27">
        <f t="shared" si="822"/>
        <v>650.79999999999995</v>
      </c>
      <c r="AE341" s="27"/>
      <c r="AF341" s="27">
        <f>'[3]23 ЭЦ'!M54</f>
        <v>25</v>
      </c>
      <c r="AG341" s="27">
        <f t="shared" si="823"/>
        <v>25</v>
      </c>
      <c r="AH341" s="27"/>
      <c r="AI341" s="27">
        <f>'[3]23 ЭЦ'!N54</f>
        <v>25</v>
      </c>
      <c r="AJ341" s="27">
        <f t="shared" si="824"/>
        <v>25</v>
      </c>
      <c r="AK341" s="27"/>
      <c r="AL341" s="27">
        <f>'[3]23 ЭЦ'!O54</f>
        <v>40</v>
      </c>
      <c r="AM341" s="27">
        <f t="shared" si="825"/>
        <v>40</v>
      </c>
      <c r="AN341" s="27">
        <f t="shared" si="826"/>
        <v>0</v>
      </c>
      <c r="AO341" s="27">
        <f t="shared" si="826"/>
        <v>90</v>
      </c>
      <c r="AP341" s="27">
        <f t="shared" si="826"/>
        <v>90</v>
      </c>
      <c r="AQ341" s="27">
        <f t="shared" si="827"/>
        <v>0</v>
      </c>
      <c r="AR341" s="27">
        <f t="shared" si="827"/>
        <v>740.8</v>
      </c>
      <c r="AS341" s="27">
        <f t="shared" si="827"/>
        <v>740.8</v>
      </c>
      <c r="AT341" s="27"/>
      <c r="AU341" s="27">
        <f>'[3]23 ЭЦ'!R54</f>
        <v>38</v>
      </c>
      <c r="AV341" s="27">
        <f t="shared" si="828"/>
        <v>38</v>
      </c>
      <c r="AW341" s="27"/>
      <c r="AX341" s="27">
        <f>'[3]23 ЭЦ'!S54</f>
        <v>38</v>
      </c>
      <c r="AY341" s="27">
        <f t="shared" si="829"/>
        <v>38</v>
      </c>
      <c r="AZ341" s="27"/>
      <c r="BA341" s="27">
        <f>'[3]23 ЭЦ'!T54</f>
        <v>37.200000000000003</v>
      </c>
      <c r="BB341" s="27">
        <f t="shared" si="830"/>
        <v>37.200000000000003</v>
      </c>
      <c r="BC341" s="27">
        <f t="shared" si="831"/>
        <v>0</v>
      </c>
      <c r="BD341" s="27">
        <f t="shared" si="831"/>
        <v>113.2</v>
      </c>
      <c r="BE341" s="27">
        <f t="shared" si="831"/>
        <v>113.2</v>
      </c>
      <c r="BF341" s="27">
        <f t="shared" si="832"/>
        <v>0</v>
      </c>
      <c r="BG341" s="27">
        <f t="shared" si="832"/>
        <v>203.2</v>
      </c>
      <c r="BH341" s="27">
        <f t="shared" si="832"/>
        <v>203.2</v>
      </c>
      <c r="BI341" s="27">
        <f t="shared" si="833"/>
        <v>0</v>
      </c>
      <c r="BJ341" s="27">
        <f t="shared" si="833"/>
        <v>854</v>
      </c>
      <c r="BK341" s="27">
        <f t="shared" si="833"/>
        <v>854</v>
      </c>
      <c r="BL341" s="27"/>
      <c r="BM341" s="27"/>
      <c r="BN341" s="27">
        <f t="shared" si="834"/>
        <v>0</v>
      </c>
      <c r="BO341" s="27">
        <f t="shared" si="835"/>
        <v>-144.80000000000001</v>
      </c>
      <c r="BP341" s="27">
        <f t="shared" si="836"/>
        <v>-100</v>
      </c>
      <c r="BQ341" s="71"/>
    </row>
    <row r="342" spans="1:70" ht="12.75" hidden="1" customHeight="1" x14ac:dyDescent="0.2">
      <c r="A342" s="138"/>
      <c r="B342" s="139"/>
      <c r="C342" s="139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  <c r="AB342" s="140"/>
      <c r="AC342" s="140"/>
      <c r="AD342" s="140"/>
      <c r="AE342" s="140"/>
      <c r="AF342" s="140"/>
      <c r="AG342" s="140"/>
      <c r="AH342" s="141"/>
      <c r="AI342" s="140"/>
      <c r="AJ342" s="140"/>
      <c r="AK342" s="137"/>
      <c r="AL342" s="140"/>
      <c r="AM342" s="140"/>
      <c r="AN342" s="137"/>
      <c r="AO342" s="140"/>
      <c r="AP342" s="140"/>
      <c r="AQ342" s="137"/>
      <c r="AR342" s="140"/>
      <c r="AS342" s="140"/>
      <c r="AT342" s="137"/>
      <c r="AU342" s="140"/>
      <c r="AV342" s="140"/>
      <c r="AW342" s="137"/>
      <c r="AX342" s="140"/>
      <c r="AY342" s="140"/>
      <c r="AZ342" s="137"/>
      <c r="BA342" s="140"/>
      <c r="BB342" s="140"/>
      <c r="BC342" s="137"/>
      <c r="BD342" s="140"/>
      <c r="BE342" s="140"/>
      <c r="BF342" s="140"/>
      <c r="BG342" s="140"/>
      <c r="BH342" s="140"/>
      <c r="BI342" s="142"/>
      <c r="BJ342" s="140"/>
      <c r="BK342" s="140"/>
      <c r="BL342" s="140"/>
      <c r="BM342" s="140"/>
      <c r="BN342" s="140"/>
      <c r="BO342" s="140"/>
      <c r="BP342" s="140"/>
    </row>
    <row r="343" spans="1:70" hidden="1" x14ac:dyDescent="0.2">
      <c r="A343" s="138"/>
      <c r="B343" s="143"/>
      <c r="C343" s="139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>
        <f>2.9+4.9+42.6</f>
        <v>50.400000000000006</v>
      </c>
      <c r="U343" s="140"/>
      <c r="V343" s="140"/>
      <c r="W343" s="140"/>
      <c r="X343" s="140"/>
      <c r="Y343" s="140"/>
      <c r="Z343" s="140"/>
      <c r="AA343" s="140"/>
      <c r="AB343" s="140"/>
      <c r="AC343" s="140"/>
      <c r="AD343" s="140"/>
      <c r="AE343" s="140"/>
      <c r="AF343" s="140"/>
      <c r="AG343" s="140"/>
      <c r="AH343" s="140"/>
      <c r="AI343" s="140"/>
      <c r="AJ343" s="140"/>
      <c r="AK343" s="140"/>
      <c r="AL343" s="140"/>
      <c r="AM343" s="140"/>
      <c r="AN343" s="140"/>
      <c r="AO343" s="140"/>
      <c r="AP343" s="140"/>
      <c r="AQ343" s="140"/>
      <c r="AR343" s="140"/>
      <c r="AS343" s="140"/>
      <c r="AT343" s="140"/>
      <c r="AU343" s="140"/>
      <c r="AV343" s="140"/>
      <c r="AW343" s="140"/>
      <c r="AX343" s="140"/>
      <c r="AY343" s="140"/>
      <c r="AZ343" s="140"/>
      <c r="BA343" s="140"/>
      <c r="BB343" s="140"/>
      <c r="BC343" s="140"/>
      <c r="BD343" s="140"/>
      <c r="BE343" s="140"/>
      <c r="BF343" s="140"/>
      <c r="BG343" s="140"/>
      <c r="BH343" s="140"/>
      <c r="BI343" s="142"/>
      <c r="BJ343" s="140"/>
      <c r="BK343" s="140"/>
      <c r="BL343" s="140"/>
      <c r="BM343" s="140"/>
      <c r="BN343" s="140"/>
      <c r="BO343" s="140"/>
      <c r="BP343" s="140"/>
    </row>
    <row r="344" spans="1:70" hidden="1" x14ac:dyDescent="0.2">
      <c r="A344" s="144"/>
      <c r="B344" s="2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6"/>
      <c r="AI344" s="145"/>
      <c r="AJ344" s="145"/>
      <c r="AK344" s="146"/>
      <c r="AL344" s="145"/>
      <c r="AM344" s="145"/>
      <c r="AN344" s="146"/>
      <c r="AO344" s="145"/>
      <c r="AP344" s="145"/>
      <c r="AQ344" s="146"/>
      <c r="AR344" s="145"/>
      <c r="AS344" s="145"/>
      <c r="AT344" s="146"/>
      <c r="AU344" s="145"/>
      <c r="AV344" s="145"/>
      <c r="AW344" s="146"/>
      <c r="AX344" s="145"/>
      <c r="AY344" s="145"/>
      <c r="AZ344" s="146"/>
      <c r="BA344" s="145"/>
      <c r="BB344" s="145"/>
      <c r="BC344" s="146"/>
      <c r="BD344" s="145"/>
      <c r="BE344" s="145"/>
      <c r="BF344" s="145"/>
      <c r="BG344" s="145"/>
      <c r="BH344" s="145"/>
      <c r="BI344" s="147"/>
      <c r="BJ344" s="145"/>
      <c r="BK344" s="145"/>
      <c r="BL344" s="145"/>
      <c r="BM344" s="145"/>
      <c r="BN344" s="145"/>
      <c r="BO344" s="145"/>
      <c r="BP344" s="145"/>
    </row>
    <row r="345" spans="1:70" hidden="1" x14ac:dyDescent="0.2">
      <c r="B345" s="148"/>
      <c r="C345" s="97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  <c r="AG345" s="136"/>
      <c r="AH345" s="137"/>
      <c r="AI345" s="136"/>
      <c r="AJ345" s="136"/>
      <c r="AK345" s="137"/>
      <c r="AL345" s="136"/>
      <c r="AM345" s="136"/>
      <c r="AN345" s="137"/>
      <c r="AO345" s="136"/>
      <c r="AP345" s="136"/>
      <c r="AQ345" s="137"/>
      <c r="AR345" s="136"/>
      <c r="AS345" s="136"/>
      <c r="AT345" s="137"/>
      <c r="AU345" s="136"/>
      <c r="AV345" s="136"/>
      <c r="AW345" s="137"/>
      <c r="AX345" s="136"/>
      <c r="AY345" s="136"/>
      <c r="AZ345" s="137"/>
      <c r="BA345" s="136"/>
      <c r="BB345" s="136"/>
      <c r="BC345" s="137"/>
      <c r="BD345" s="136"/>
      <c r="BE345" s="136"/>
      <c r="BF345" s="136"/>
      <c r="BG345" s="136"/>
      <c r="BH345" s="149"/>
      <c r="BI345" s="137"/>
      <c r="BJ345" s="136"/>
      <c r="BK345" s="136"/>
      <c r="BL345" s="136"/>
      <c r="BM345" s="136"/>
      <c r="BN345" s="136"/>
      <c r="BO345" s="136"/>
      <c r="BP345" s="136"/>
    </row>
    <row r="346" spans="1:70" hidden="1" x14ac:dyDescent="0.2">
      <c r="B346" s="148"/>
      <c r="C346" s="97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  <c r="AG346" s="136"/>
      <c r="AH346" s="137"/>
      <c r="AI346" s="136"/>
      <c r="AJ346" s="136"/>
      <c r="AK346" s="137"/>
      <c r="AL346" s="136"/>
      <c r="AM346" s="136"/>
      <c r="AN346" s="137"/>
      <c r="AO346" s="136"/>
      <c r="AP346" s="136"/>
      <c r="AQ346" s="137"/>
      <c r="AR346" s="136"/>
      <c r="AS346" s="136"/>
      <c r="AT346" s="137"/>
      <c r="AU346" s="136"/>
      <c r="AV346" s="136"/>
      <c r="AW346" s="137"/>
      <c r="AX346" s="136"/>
      <c r="AY346" s="136"/>
      <c r="AZ346" s="137"/>
      <c r="BA346" s="136"/>
      <c r="BB346" s="136"/>
      <c r="BC346" s="137"/>
      <c r="BD346" s="136"/>
      <c r="BE346" s="136"/>
      <c r="BF346" s="136"/>
      <c r="BG346" s="136"/>
      <c r="BH346" s="149"/>
      <c r="BI346" s="137"/>
      <c r="BJ346" s="136"/>
      <c r="BK346" s="136"/>
      <c r="BL346" s="136"/>
      <c r="BM346" s="136"/>
      <c r="BN346" s="136"/>
      <c r="BO346" s="136"/>
      <c r="BP346" s="136"/>
    </row>
    <row r="347" spans="1:70" hidden="1" x14ac:dyDescent="0.2">
      <c r="B347" s="148"/>
      <c r="C347" s="97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7"/>
      <c r="AI347" s="136"/>
      <c r="AJ347" s="136"/>
      <c r="AK347" s="137"/>
      <c r="AL347" s="136"/>
      <c r="AM347" s="136"/>
      <c r="AN347" s="137"/>
      <c r="AO347" s="136"/>
      <c r="AP347" s="136"/>
      <c r="AQ347" s="137"/>
      <c r="AR347" s="136"/>
      <c r="AS347" s="136"/>
      <c r="AT347" s="137"/>
      <c r="AU347" s="136"/>
      <c r="AV347" s="136"/>
      <c r="AW347" s="137"/>
      <c r="AX347" s="136"/>
      <c r="AY347" s="136"/>
      <c r="AZ347" s="137"/>
      <c r="BA347" s="136"/>
      <c r="BB347" s="136"/>
      <c r="BC347" s="137"/>
      <c r="BD347" s="136"/>
      <c r="BE347" s="136"/>
      <c r="BF347" s="136"/>
      <c r="BG347" s="136"/>
      <c r="BH347" s="149"/>
      <c r="BI347" s="137"/>
      <c r="BJ347" s="136"/>
      <c r="BK347" s="136"/>
      <c r="BL347" s="136"/>
      <c r="BM347" s="136"/>
      <c r="BN347" s="136"/>
      <c r="BO347" s="136"/>
      <c r="BP347" s="136"/>
    </row>
    <row r="348" spans="1:70" s="78" customFormat="1" ht="12.75" hidden="1" customHeight="1" outlineLevel="1" x14ac:dyDescent="0.2">
      <c r="A348" s="74"/>
      <c r="B348" s="75" t="s">
        <v>295</v>
      </c>
      <c r="C348" s="76" t="s">
        <v>44</v>
      </c>
      <c r="D348" s="41">
        <f>SUM(D349:D351)</f>
        <v>0</v>
      </c>
      <c r="E348" s="41">
        <f>SUM(E349:E351)</f>
        <v>3650.0141863187009</v>
      </c>
      <c r="F348" s="41">
        <f>D348+E348</f>
        <v>3650.0141863187009</v>
      </c>
      <c r="G348" s="41">
        <f>SUM(G349:G351)</f>
        <v>0</v>
      </c>
      <c r="H348" s="41">
        <f>SUM(H349:H351)</f>
        <v>3393.9464312499413</v>
      </c>
      <c r="I348" s="41">
        <f>G348+H348</f>
        <v>3393.9464312499413</v>
      </c>
      <c r="J348" s="41">
        <f>SUM(J349:J351)</f>
        <v>0</v>
      </c>
      <c r="K348" s="41">
        <f>SUM(K349:K351)</f>
        <v>3402.7277234717753</v>
      </c>
      <c r="L348" s="41">
        <f>J348+K348</f>
        <v>3402.7277234717753</v>
      </c>
      <c r="M348" s="41">
        <f t="shared" ref="M348:O351" si="837">D348+G348+J348</f>
        <v>0</v>
      </c>
      <c r="N348" s="41">
        <f t="shared" si="837"/>
        <v>10446.688341040417</v>
      </c>
      <c r="O348" s="41">
        <f t="shared" si="837"/>
        <v>10446.688341040417</v>
      </c>
      <c r="P348" s="41">
        <f>SUM(P349:P351)</f>
        <v>0</v>
      </c>
      <c r="Q348" s="41">
        <f>SUM(Q349:Q351)</f>
        <v>2531.5336318698523</v>
      </c>
      <c r="R348" s="41">
        <f>P348+Q348</f>
        <v>2531.5336318698523</v>
      </c>
      <c r="S348" s="41">
        <f>SUM(S349:S351)</f>
        <v>0</v>
      </c>
      <c r="T348" s="41">
        <f>SUM(T349:T351)</f>
        <v>3014.2822312179405</v>
      </c>
      <c r="U348" s="41">
        <f>S348+T348</f>
        <v>3014.2822312179405</v>
      </c>
      <c r="V348" s="41">
        <f>SUM(V349:V351)</f>
        <v>0</v>
      </c>
      <c r="W348" s="41">
        <f>SUM(W349:W351)</f>
        <v>4468.44595352751</v>
      </c>
      <c r="X348" s="41">
        <f>V348+W348</f>
        <v>4468.44595352751</v>
      </c>
      <c r="Y348" s="41">
        <f t="shared" ref="Y348:AA351" si="838">P348+S348+V348</f>
        <v>0</v>
      </c>
      <c r="Z348" s="41">
        <f t="shared" si="838"/>
        <v>10014.261816615304</v>
      </c>
      <c r="AA348" s="41">
        <f t="shared" si="838"/>
        <v>10014.261816615304</v>
      </c>
      <c r="AB348" s="41">
        <f t="shared" ref="AB348:AD351" si="839">M348+Y348</f>
        <v>0</v>
      </c>
      <c r="AC348" s="41">
        <f t="shared" si="839"/>
        <v>20460.950157655723</v>
      </c>
      <c r="AD348" s="41">
        <f t="shared" si="839"/>
        <v>20460.950157655723</v>
      </c>
      <c r="AE348" s="41">
        <f>SUM(AE349:AE351)</f>
        <v>0</v>
      </c>
      <c r="AF348" s="41">
        <f>SUM(AF349:AF351)</f>
        <v>3194.572371641395</v>
      </c>
      <c r="AG348" s="41">
        <f>AE348+AF348</f>
        <v>3194.572371641395</v>
      </c>
      <c r="AH348" s="41">
        <f>SUM(AH349:AH351)</f>
        <v>0</v>
      </c>
      <c r="AI348" s="41">
        <f>SUM(AI349:AI351)</f>
        <v>3130.0169871886956</v>
      </c>
      <c r="AJ348" s="41">
        <f>AH348+AI348</f>
        <v>3130.0169871886956</v>
      </c>
      <c r="AK348" s="41">
        <f>SUM(AK349:AK351)</f>
        <v>0</v>
      </c>
      <c r="AL348" s="41">
        <f>SUM(AL349:AL351)</f>
        <v>2472.7265743526323</v>
      </c>
      <c r="AM348" s="41">
        <f>AK348+AL348</f>
        <v>2472.7265743526323</v>
      </c>
      <c r="AN348" s="41">
        <f t="shared" ref="AN348:AP351" si="840">AE348+AH348+AK348</f>
        <v>0</v>
      </c>
      <c r="AO348" s="41">
        <f t="shared" si="840"/>
        <v>8797.3159331827228</v>
      </c>
      <c r="AP348" s="41">
        <f t="shared" si="840"/>
        <v>8797.3159331827228</v>
      </c>
      <c r="AQ348" s="41">
        <f t="shared" ref="AQ348:AS351" si="841">AB348+AN348</f>
        <v>0</v>
      </c>
      <c r="AR348" s="41">
        <f t="shared" si="841"/>
        <v>29258.266090838446</v>
      </c>
      <c r="AS348" s="41">
        <f t="shared" si="841"/>
        <v>29258.266090838446</v>
      </c>
      <c r="AT348" s="41">
        <f>SUM(AT349:AT351)</f>
        <v>0</v>
      </c>
      <c r="AU348" s="41">
        <f>SUM(AU349:AU351)</f>
        <v>3217.0929126831015</v>
      </c>
      <c r="AV348" s="41">
        <f>AT348+AU348</f>
        <v>3217.0929126831015</v>
      </c>
      <c r="AW348" s="41">
        <f>SUM(AW349:AW351)</f>
        <v>0</v>
      </c>
      <c r="AX348" s="41">
        <f>SUM(AX349:AX351)</f>
        <v>4122.0132596202693</v>
      </c>
      <c r="AY348" s="41">
        <f>AW348+AX348</f>
        <v>4122.0132596202693</v>
      </c>
      <c r="AZ348" s="41">
        <f>SUM(AZ349:AZ351)</f>
        <v>0</v>
      </c>
      <c r="BA348" s="41">
        <f>SUM(BA349:BA351)</f>
        <v>3072.2917712031949</v>
      </c>
      <c r="BB348" s="41">
        <f>AZ348+BA348</f>
        <v>3072.2917712031949</v>
      </c>
      <c r="BC348" s="41">
        <f t="shared" ref="BC348:BE351" si="842">AT348+AW348+AZ348</f>
        <v>0</v>
      </c>
      <c r="BD348" s="41">
        <f t="shared" si="842"/>
        <v>10411.397943506567</v>
      </c>
      <c r="BE348" s="41">
        <f t="shared" si="842"/>
        <v>10411.397943506567</v>
      </c>
      <c r="BF348" s="41">
        <f t="shared" ref="BF348:BH351" si="843">AN348+BC348</f>
        <v>0</v>
      </c>
      <c r="BG348" s="41">
        <f t="shared" si="843"/>
        <v>19208.713876689289</v>
      </c>
      <c r="BH348" s="41">
        <f t="shared" si="843"/>
        <v>19208.713876689289</v>
      </c>
      <c r="BI348" s="41">
        <f t="shared" ref="BI348:BK351" si="844">AQ348+BC348</f>
        <v>0</v>
      </c>
      <c r="BJ348" s="41">
        <f t="shared" si="844"/>
        <v>39669.664034345013</v>
      </c>
      <c r="BK348" s="41">
        <f t="shared" si="844"/>
        <v>39669.664034345013</v>
      </c>
      <c r="BL348" s="41">
        <f>SUM(BL349:BL351)</f>
        <v>0</v>
      </c>
      <c r="BM348" s="41">
        <f>SUM(BM349:BM351)</f>
        <v>0</v>
      </c>
      <c r="BN348" s="41">
        <f>BL348+BM348</f>
        <v>0</v>
      </c>
      <c r="BO348" s="41">
        <f>SUM(BO349:BO351)</f>
        <v>0</v>
      </c>
      <c r="BP348" s="41">
        <f>SUM(BP349:BP351)</f>
        <v>0</v>
      </c>
      <c r="BQ348" s="77"/>
      <c r="BR348" s="77"/>
    </row>
    <row r="349" spans="1:70" ht="12.75" hidden="1" customHeight="1" outlineLevel="1" x14ac:dyDescent="0.2">
      <c r="A349" s="104"/>
      <c r="B349" s="150" t="s">
        <v>296</v>
      </c>
      <c r="C349" s="89" t="s">
        <v>44</v>
      </c>
      <c r="D349" s="57"/>
      <c r="E349" s="57">
        <f>'[3]23 РМЦ'!D231</f>
        <v>702.45038933468891</v>
      </c>
      <c r="F349" s="57">
        <f>D349+E349</f>
        <v>702.45038933468891</v>
      </c>
      <c r="G349" s="57"/>
      <c r="H349" s="57">
        <f>'[3]23 РМЦ'!E231</f>
        <v>812.18046783440286</v>
      </c>
      <c r="I349" s="57">
        <f>G349+H349</f>
        <v>812.18046783440286</v>
      </c>
      <c r="J349" s="57"/>
      <c r="K349" s="57">
        <f>'[3]23 РМЦ'!F231</f>
        <v>1618.772661119348</v>
      </c>
      <c r="L349" s="57">
        <f>J349+K349</f>
        <v>1618.772661119348</v>
      </c>
      <c r="M349" s="57">
        <f t="shared" si="837"/>
        <v>0</v>
      </c>
      <c r="N349" s="57">
        <f t="shared" si="837"/>
        <v>3133.40351828844</v>
      </c>
      <c r="O349" s="57">
        <f t="shared" si="837"/>
        <v>3133.40351828844</v>
      </c>
      <c r="P349" s="57"/>
      <c r="Q349" s="57">
        <f>'[3]23 РМЦ'!H231</f>
        <v>641.27197421488825</v>
      </c>
      <c r="R349" s="57">
        <f>P349+Q349</f>
        <v>641.27197421488825</v>
      </c>
      <c r="S349" s="57"/>
      <c r="T349" s="57">
        <f>'[3]23 РМЦ'!I231</f>
        <v>413.1008072038295</v>
      </c>
      <c r="U349" s="57">
        <f>S349+T349</f>
        <v>413.1008072038295</v>
      </c>
      <c r="V349" s="57"/>
      <c r="W349" s="57">
        <f>'[3]23 РМЦ'!J231</f>
        <v>1195.0529840729434</v>
      </c>
      <c r="X349" s="57">
        <f>V349+W349</f>
        <v>1195.0529840729434</v>
      </c>
      <c r="Y349" s="57">
        <f t="shared" si="838"/>
        <v>0</v>
      </c>
      <c r="Z349" s="57">
        <f t="shared" si="838"/>
        <v>2249.425765491661</v>
      </c>
      <c r="AA349" s="57">
        <f t="shared" si="838"/>
        <v>2249.425765491661</v>
      </c>
      <c r="AB349" s="57">
        <f t="shared" si="839"/>
        <v>0</v>
      </c>
      <c r="AC349" s="57">
        <f t="shared" si="839"/>
        <v>5382.8292837801009</v>
      </c>
      <c r="AD349" s="57">
        <f t="shared" si="839"/>
        <v>5382.8292837801009</v>
      </c>
      <c r="AE349" s="57"/>
      <c r="AF349" s="57">
        <f>'[3]23 РМЦ'!M231</f>
        <v>1163.0233561212813</v>
      </c>
      <c r="AG349" s="57">
        <f>AE349+AF349</f>
        <v>1163.0233561212813</v>
      </c>
      <c r="AH349" s="57"/>
      <c r="AI349" s="57">
        <f>'[3]23 РМЦ'!N231</f>
        <v>1427.6559115354726</v>
      </c>
      <c r="AJ349" s="57">
        <f>AH349+AI349</f>
        <v>1427.6559115354726</v>
      </c>
      <c r="AK349" s="57"/>
      <c r="AL349" s="57">
        <f>'[3]23 РМЦ'!O231</f>
        <v>435.66498495765711</v>
      </c>
      <c r="AM349" s="57">
        <f>AK349+AL349</f>
        <v>435.66498495765711</v>
      </c>
      <c r="AN349" s="57">
        <f t="shared" si="840"/>
        <v>0</v>
      </c>
      <c r="AO349" s="57">
        <f t="shared" si="840"/>
        <v>3026.3442526144108</v>
      </c>
      <c r="AP349" s="57">
        <f t="shared" si="840"/>
        <v>3026.3442526144108</v>
      </c>
      <c r="AQ349" s="57">
        <f t="shared" si="841"/>
        <v>0</v>
      </c>
      <c r="AR349" s="57">
        <f t="shared" si="841"/>
        <v>8409.1735363945118</v>
      </c>
      <c r="AS349" s="57">
        <f t="shared" si="841"/>
        <v>8409.1735363945118</v>
      </c>
      <c r="AT349" s="57"/>
      <c r="AU349" s="57">
        <f>'[3]23 РМЦ'!R231</f>
        <v>996.7448879732658</v>
      </c>
      <c r="AV349" s="57">
        <f>AT349+AU349</f>
        <v>996.7448879732658</v>
      </c>
      <c r="AW349" s="57"/>
      <c r="AX349" s="57">
        <f>'[3]23 РМЦ'!S231</f>
        <v>1744.0939401128994</v>
      </c>
      <c r="AY349" s="57">
        <f>AW349+AX349</f>
        <v>1744.0939401128994</v>
      </c>
      <c r="AZ349" s="57"/>
      <c r="BA349" s="57">
        <f>'[3]23 РМЦ'!T231</f>
        <v>780.4445844063132</v>
      </c>
      <c r="BB349" s="57">
        <f>AZ349+BA349</f>
        <v>780.4445844063132</v>
      </c>
      <c r="BC349" s="57">
        <f t="shared" si="842"/>
        <v>0</v>
      </c>
      <c r="BD349" s="57">
        <f t="shared" si="842"/>
        <v>3521.2834124924784</v>
      </c>
      <c r="BE349" s="57">
        <f t="shared" si="842"/>
        <v>3521.2834124924784</v>
      </c>
      <c r="BF349" s="57">
        <f t="shared" si="843"/>
        <v>0</v>
      </c>
      <c r="BG349" s="57">
        <f t="shared" si="843"/>
        <v>6547.6276651068893</v>
      </c>
      <c r="BH349" s="57">
        <f t="shared" si="843"/>
        <v>6547.6276651068893</v>
      </c>
      <c r="BI349" s="57">
        <f t="shared" si="844"/>
        <v>0</v>
      </c>
      <c r="BJ349" s="57">
        <f t="shared" si="844"/>
        <v>11930.456948886989</v>
      </c>
      <c r="BK349" s="57">
        <f t="shared" si="844"/>
        <v>11930.456948886989</v>
      </c>
      <c r="BL349" s="57"/>
      <c r="BM349" s="57">
        <f>'[3]23 РМЦ'!BA231</f>
        <v>0</v>
      </c>
      <c r="BN349" s="57">
        <f>BL349+BM349</f>
        <v>0</v>
      </c>
      <c r="BO349" s="57"/>
      <c r="BP349" s="57">
        <f>'[3]23 РМЦ'!BD231</f>
        <v>0</v>
      </c>
      <c r="BR349" s="1"/>
    </row>
    <row r="350" spans="1:70" ht="12.75" hidden="1" customHeight="1" outlineLevel="1" x14ac:dyDescent="0.2">
      <c r="A350" s="104"/>
      <c r="B350" s="150" t="s">
        <v>297</v>
      </c>
      <c r="C350" s="89" t="s">
        <v>44</v>
      </c>
      <c r="D350" s="57"/>
      <c r="E350" s="57">
        <f>'[3]23 ЭЦ'!D162</f>
        <v>1831.5038785010679</v>
      </c>
      <c r="F350" s="57">
        <f>D350+E350</f>
        <v>1831.5038785010679</v>
      </c>
      <c r="G350" s="57"/>
      <c r="H350" s="57">
        <f>'[3]23 ЭЦ'!E162</f>
        <v>1342.278018551043</v>
      </c>
      <c r="I350" s="57">
        <f>G350+H350</f>
        <v>1342.278018551043</v>
      </c>
      <c r="J350" s="57"/>
      <c r="K350" s="57">
        <f>'[3]23 ЭЦ'!F162</f>
        <v>750.44208090854659</v>
      </c>
      <c r="L350" s="57">
        <f>J350+K350</f>
        <v>750.44208090854659</v>
      </c>
      <c r="M350" s="57">
        <f t="shared" si="837"/>
        <v>0</v>
      </c>
      <c r="N350" s="57">
        <f t="shared" si="837"/>
        <v>3924.223977960658</v>
      </c>
      <c r="O350" s="57">
        <f t="shared" si="837"/>
        <v>3924.223977960658</v>
      </c>
      <c r="P350" s="57"/>
      <c r="Q350" s="57">
        <f>'[3]23 ЭЦ'!H162</f>
        <v>527.67521517892237</v>
      </c>
      <c r="R350" s="57">
        <f>P350+Q350</f>
        <v>527.67521517892237</v>
      </c>
      <c r="S350" s="57"/>
      <c r="T350" s="57">
        <f>'[3]23 ЭЦ'!I162</f>
        <v>1221.2804771152169</v>
      </c>
      <c r="U350" s="57">
        <f>S350+T350</f>
        <v>1221.2804771152169</v>
      </c>
      <c r="V350" s="57"/>
      <c r="W350" s="57">
        <f>'[3]23 ЭЦ'!J162</f>
        <v>1897.7704072197564</v>
      </c>
      <c r="X350" s="57">
        <f>V350+W350</f>
        <v>1897.7704072197564</v>
      </c>
      <c r="Y350" s="57">
        <f t="shared" si="838"/>
        <v>0</v>
      </c>
      <c r="Z350" s="57">
        <f t="shared" si="838"/>
        <v>3646.7260995138959</v>
      </c>
      <c r="AA350" s="57">
        <f t="shared" si="838"/>
        <v>3646.7260995138959</v>
      </c>
      <c r="AB350" s="57">
        <f t="shared" si="839"/>
        <v>0</v>
      </c>
      <c r="AC350" s="57">
        <f t="shared" si="839"/>
        <v>7570.9500774745538</v>
      </c>
      <c r="AD350" s="57">
        <f t="shared" si="839"/>
        <v>7570.9500774745538</v>
      </c>
      <c r="AE350" s="57"/>
      <c r="AF350" s="57">
        <f>'[3]23 ЭЦ'!M162</f>
        <v>516.76662438204517</v>
      </c>
      <c r="AG350" s="57">
        <f>AE350+AF350</f>
        <v>516.76662438204517</v>
      </c>
      <c r="AH350" s="57"/>
      <c r="AI350" s="57">
        <f>'[3]23 ЭЦ'!N162</f>
        <v>459.45732170498667</v>
      </c>
      <c r="AJ350" s="57">
        <f>AH350+AI350</f>
        <v>459.45732170498667</v>
      </c>
      <c r="AK350" s="57"/>
      <c r="AL350" s="57">
        <f>'[3]23 ЭЦ'!O162</f>
        <v>1017.8448264410423</v>
      </c>
      <c r="AM350" s="57">
        <f>AK350+AL350</f>
        <v>1017.8448264410423</v>
      </c>
      <c r="AN350" s="57">
        <f t="shared" si="840"/>
        <v>0</v>
      </c>
      <c r="AO350" s="57">
        <f t="shared" si="840"/>
        <v>1994.0687725280741</v>
      </c>
      <c r="AP350" s="57">
        <f t="shared" si="840"/>
        <v>1994.0687725280741</v>
      </c>
      <c r="AQ350" s="57">
        <f t="shared" si="841"/>
        <v>0</v>
      </c>
      <c r="AR350" s="57">
        <f t="shared" si="841"/>
        <v>9565.018850002627</v>
      </c>
      <c r="AS350" s="57">
        <f t="shared" si="841"/>
        <v>9565.018850002627</v>
      </c>
      <c r="AT350" s="57"/>
      <c r="AU350" s="57">
        <f>'[3]23 ЭЦ'!R162</f>
        <v>871.92471970958331</v>
      </c>
      <c r="AV350" s="57">
        <f>AT350+AU350</f>
        <v>871.92471970958331</v>
      </c>
      <c r="AW350" s="57"/>
      <c r="AX350" s="57">
        <f>'[3]23 ЭЦ'!S162</f>
        <v>798.81096349378288</v>
      </c>
      <c r="AY350" s="57">
        <f>AW350+AX350</f>
        <v>798.81096349378288</v>
      </c>
      <c r="AZ350" s="57"/>
      <c r="BA350" s="57">
        <f>'[3]23 ЭЦ'!T162</f>
        <v>991.53590576635236</v>
      </c>
      <c r="BB350" s="57">
        <f>AZ350+BA350</f>
        <v>991.53590576635236</v>
      </c>
      <c r="BC350" s="57">
        <f t="shared" si="842"/>
        <v>0</v>
      </c>
      <c r="BD350" s="57">
        <f t="shared" si="842"/>
        <v>2662.2715889697183</v>
      </c>
      <c r="BE350" s="57">
        <f t="shared" si="842"/>
        <v>2662.2715889697183</v>
      </c>
      <c r="BF350" s="57">
        <f t="shared" si="843"/>
        <v>0</v>
      </c>
      <c r="BG350" s="57">
        <f t="shared" si="843"/>
        <v>4656.3403614977924</v>
      </c>
      <c r="BH350" s="57">
        <f t="shared" si="843"/>
        <v>4656.3403614977924</v>
      </c>
      <c r="BI350" s="57">
        <f t="shared" si="844"/>
        <v>0</v>
      </c>
      <c r="BJ350" s="57">
        <f t="shared" si="844"/>
        <v>12227.290438972344</v>
      </c>
      <c r="BK350" s="57">
        <f t="shared" si="844"/>
        <v>12227.290438972344</v>
      </c>
      <c r="BL350" s="57"/>
      <c r="BM350" s="57">
        <f>'[3]23 ЭЦ'!BE162</f>
        <v>0</v>
      </c>
      <c r="BN350" s="57">
        <f>BL350+BM350</f>
        <v>0</v>
      </c>
      <c r="BO350" s="57"/>
      <c r="BP350" s="57">
        <f>'[3]23 ЭЦ'!BH162</f>
        <v>0</v>
      </c>
      <c r="BR350" s="1"/>
    </row>
    <row r="351" spans="1:70" ht="12.75" hidden="1" customHeight="1" outlineLevel="1" x14ac:dyDescent="0.2">
      <c r="A351" s="104"/>
      <c r="B351" s="150" t="s">
        <v>298</v>
      </c>
      <c r="C351" s="89" t="s">
        <v>44</v>
      </c>
      <c r="D351" s="57"/>
      <c r="E351" s="57">
        <f>'[3]23 СРЦ'!D191</f>
        <v>1116.0599184829443</v>
      </c>
      <c r="F351" s="57">
        <f>D351+E351</f>
        <v>1116.0599184829443</v>
      </c>
      <c r="G351" s="57"/>
      <c r="H351" s="57">
        <f>'[3]23 СРЦ'!E191</f>
        <v>1239.4879448644949</v>
      </c>
      <c r="I351" s="57">
        <f>G351+H351</f>
        <v>1239.4879448644949</v>
      </c>
      <c r="J351" s="57"/>
      <c r="K351" s="57">
        <f>'[3]23 СРЦ'!F191</f>
        <v>1033.512981443881</v>
      </c>
      <c r="L351" s="57">
        <f>J351+K351</f>
        <v>1033.512981443881</v>
      </c>
      <c r="M351" s="57">
        <f t="shared" si="837"/>
        <v>0</v>
      </c>
      <c r="N351" s="57">
        <f t="shared" si="837"/>
        <v>3389.0608447913205</v>
      </c>
      <c r="O351" s="57">
        <f t="shared" si="837"/>
        <v>3389.0608447913205</v>
      </c>
      <c r="P351" s="57"/>
      <c r="Q351" s="57">
        <f>'[3]23 СРЦ'!H191</f>
        <v>1362.5864424760416</v>
      </c>
      <c r="R351" s="57">
        <f>P351+Q351</f>
        <v>1362.5864424760416</v>
      </c>
      <c r="S351" s="57"/>
      <c r="T351" s="57">
        <f>'[3]23 СРЦ'!I191</f>
        <v>1379.9009468988943</v>
      </c>
      <c r="U351" s="57">
        <f>S351+T351</f>
        <v>1379.9009468988943</v>
      </c>
      <c r="V351" s="57"/>
      <c r="W351" s="57">
        <f>'[3]23 СРЦ'!J191</f>
        <v>1375.6225622348104</v>
      </c>
      <c r="X351" s="57">
        <f>V351+W351</f>
        <v>1375.6225622348104</v>
      </c>
      <c r="Y351" s="57">
        <f t="shared" si="838"/>
        <v>0</v>
      </c>
      <c r="Z351" s="57">
        <f t="shared" si="838"/>
        <v>4118.1099516097465</v>
      </c>
      <c r="AA351" s="57">
        <f t="shared" si="838"/>
        <v>4118.1099516097465</v>
      </c>
      <c r="AB351" s="57">
        <f t="shared" si="839"/>
        <v>0</v>
      </c>
      <c r="AC351" s="57">
        <f t="shared" si="839"/>
        <v>7507.1707964010675</v>
      </c>
      <c r="AD351" s="57">
        <f t="shared" si="839"/>
        <v>7507.1707964010675</v>
      </c>
      <c r="AE351" s="57"/>
      <c r="AF351" s="57">
        <f>'[3]23 СРЦ'!M191</f>
        <v>1514.7823911380683</v>
      </c>
      <c r="AG351" s="57">
        <f>AE351+AF351</f>
        <v>1514.7823911380683</v>
      </c>
      <c r="AH351" s="57"/>
      <c r="AI351" s="57">
        <f>'[3]23 СРЦ'!N191</f>
        <v>1242.903753948236</v>
      </c>
      <c r="AJ351" s="57">
        <f>AH351+AI351</f>
        <v>1242.903753948236</v>
      </c>
      <c r="AK351" s="57"/>
      <c r="AL351" s="57">
        <f>'[3]23 СРЦ'!O191</f>
        <v>1019.2167629539326</v>
      </c>
      <c r="AM351" s="57">
        <f>AK351+AL351</f>
        <v>1019.2167629539326</v>
      </c>
      <c r="AN351" s="57">
        <f t="shared" si="840"/>
        <v>0</v>
      </c>
      <c r="AO351" s="57">
        <f t="shared" si="840"/>
        <v>3776.902908040237</v>
      </c>
      <c r="AP351" s="57">
        <f t="shared" si="840"/>
        <v>3776.902908040237</v>
      </c>
      <c r="AQ351" s="57">
        <f t="shared" si="841"/>
        <v>0</v>
      </c>
      <c r="AR351" s="57">
        <f t="shared" si="841"/>
        <v>11284.073704441304</v>
      </c>
      <c r="AS351" s="57">
        <f t="shared" si="841"/>
        <v>11284.073704441304</v>
      </c>
      <c r="AT351" s="57"/>
      <c r="AU351" s="57">
        <f>'[3]23 СРЦ'!R191</f>
        <v>1348.4233050002524</v>
      </c>
      <c r="AV351" s="57">
        <f>AT351+AU351</f>
        <v>1348.4233050002524</v>
      </c>
      <c r="AW351" s="57"/>
      <c r="AX351" s="57">
        <f>'[3]23 СРЦ'!S191</f>
        <v>1579.1083560135871</v>
      </c>
      <c r="AY351" s="57">
        <f>AW351+AX351</f>
        <v>1579.1083560135871</v>
      </c>
      <c r="AZ351" s="57"/>
      <c r="BA351" s="57">
        <f>'[3]23 СРЦ'!T191</f>
        <v>1300.3112810305295</v>
      </c>
      <c r="BB351" s="57">
        <f>AZ351+BA351</f>
        <v>1300.3112810305295</v>
      </c>
      <c r="BC351" s="57">
        <f t="shared" si="842"/>
        <v>0</v>
      </c>
      <c r="BD351" s="57">
        <f t="shared" si="842"/>
        <v>4227.842942044369</v>
      </c>
      <c r="BE351" s="57">
        <f t="shared" si="842"/>
        <v>4227.842942044369</v>
      </c>
      <c r="BF351" s="57">
        <f t="shared" si="843"/>
        <v>0</v>
      </c>
      <c r="BG351" s="57">
        <f t="shared" si="843"/>
        <v>8004.745850084606</v>
      </c>
      <c r="BH351" s="57">
        <f t="shared" si="843"/>
        <v>8004.745850084606</v>
      </c>
      <c r="BI351" s="57">
        <f t="shared" si="844"/>
        <v>0</v>
      </c>
      <c r="BJ351" s="57">
        <f t="shared" si="844"/>
        <v>15511.916646485672</v>
      </c>
      <c r="BK351" s="57">
        <f t="shared" si="844"/>
        <v>15511.916646485672</v>
      </c>
      <c r="BL351" s="57"/>
      <c r="BM351" s="57">
        <f>'[3]23 СРЦ'!BD191</f>
        <v>0</v>
      </c>
      <c r="BN351" s="57">
        <f>BL351+BM351</f>
        <v>0</v>
      </c>
      <c r="BO351" s="57"/>
      <c r="BP351" s="57">
        <f>'[3]23 СРЦ'!BG191</f>
        <v>0</v>
      </c>
      <c r="BR351" s="1"/>
    </row>
    <row r="352" spans="1:70" hidden="1" x14ac:dyDescent="0.2">
      <c r="B352" s="148"/>
      <c r="C352" s="97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  <c r="AG352" s="136"/>
      <c r="AH352" s="137"/>
      <c r="AI352" s="136"/>
      <c r="AJ352" s="136"/>
      <c r="AK352" s="137"/>
      <c r="AL352" s="136"/>
      <c r="AM352" s="136"/>
      <c r="AN352" s="137"/>
      <c r="AO352" s="136"/>
      <c r="AP352" s="136"/>
      <c r="AQ352" s="137"/>
      <c r="AR352" s="136"/>
      <c r="AS352" s="136"/>
      <c r="AT352" s="137"/>
      <c r="AU352" s="136"/>
      <c r="AV352" s="136"/>
      <c r="AW352" s="137"/>
      <c r="AX352" s="136"/>
      <c r="AY352" s="136"/>
      <c r="AZ352" s="137"/>
      <c r="BA352" s="136"/>
      <c r="BB352" s="136"/>
      <c r="BC352" s="137"/>
      <c r="BD352" s="136"/>
      <c r="BE352" s="136"/>
      <c r="BF352" s="136"/>
      <c r="BG352" s="136"/>
      <c r="BH352" s="136"/>
      <c r="BI352" s="137"/>
      <c r="BJ352" s="136"/>
      <c r="BK352" s="136"/>
      <c r="BL352" s="136"/>
      <c r="BM352" s="136"/>
      <c r="BN352" s="136"/>
      <c r="BO352" s="136"/>
      <c r="BP352" s="136"/>
    </row>
    <row r="353" spans="1:69" hidden="1" x14ac:dyDescent="0.2">
      <c r="B353" s="148"/>
      <c r="C353" s="97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2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  <c r="AA353" s="151"/>
      <c r="AB353" s="151"/>
      <c r="AC353" s="151"/>
      <c r="AD353" s="151"/>
      <c r="AE353" s="153"/>
      <c r="AF353" s="151"/>
      <c r="AG353" s="151"/>
      <c r="AI353" s="151"/>
      <c r="AJ353" s="151"/>
      <c r="AL353" s="151"/>
      <c r="AM353" s="151"/>
      <c r="AO353" s="151"/>
      <c r="AP353" s="151"/>
      <c r="AR353" s="151"/>
      <c r="AS353" s="151"/>
      <c r="AU353" s="151"/>
      <c r="AV353" s="151"/>
      <c r="AX353" s="151"/>
      <c r="AY353" s="151"/>
      <c r="BA353" s="151"/>
      <c r="BB353" s="151"/>
      <c r="BD353" s="151"/>
      <c r="BE353" s="151"/>
      <c r="BF353" s="151"/>
      <c r="BG353" s="151"/>
      <c r="BH353" s="151"/>
      <c r="BJ353" s="151"/>
      <c r="BK353" s="151"/>
      <c r="BL353" s="151"/>
      <c r="BM353" s="151"/>
      <c r="BN353" s="151"/>
      <c r="BO353" s="151"/>
      <c r="BP353" s="151"/>
    </row>
    <row r="354" spans="1:69" hidden="1" x14ac:dyDescent="0.2">
      <c r="B354" s="148"/>
      <c r="C354" s="97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2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  <c r="AA354" s="151"/>
      <c r="AB354" s="151"/>
      <c r="AC354" s="151"/>
      <c r="AD354" s="151"/>
      <c r="AE354" s="153"/>
      <c r="AF354" s="151"/>
      <c r="AG354" s="151"/>
      <c r="AI354" s="151"/>
      <c r="AJ354" s="151"/>
      <c r="AL354" s="151"/>
      <c r="AM354" s="151"/>
      <c r="AO354" s="151"/>
      <c r="AP354" s="151"/>
      <c r="AR354" s="151"/>
      <c r="AS354" s="151"/>
      <c r="AU354" s="151"/>
      <c r="AV354" s="151"/>
      <c r="AX354" s="151"/>
      <c r="AY354" s="151"/>
      <c r="BA354" s="151"/>
      <c r="BB354" s="151"/>
      <c r="BD354" s="151"/>
      <c r="BE354" s="151"/>
      <c r="BF354" s="151"/>
      <c r="BG354" s="151"/>
      <c r="BH354" s="151"/>
      <c r="BJ354" s="151"/>
      <c r="BK354" s="151"/>
      <c r="BL354" s="151"/>
      <c r="BM354" s="151"/>
      <c r="BN354" s="151"/>
      <c r="BO354" s="151"/>
      <c r="BP354" s="151"/>
    </row>
    <row r="355" spans="1:69" x14ac:dyDescent="0.2">
      <c r="B355" s="148"/>
      <c r="C355" s="97"/>
      <c r="D355" s="151"/>
      <c r="E355" s="151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2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  <c r="AA355" s="151"/>
      <c r="AB355" s="151"/>
      <c r="AC355" s="151"/>
      <c r="AD355" s="151"/>
      <c r="AE355" s="153"/>
      <c r="AF355" s="151"/>
      <c r="AG355" s="151"/>
      <c r="AI355" s="151"/>
      <c r="AJ355" s="151"/>
      <c r="AL355" s="151"/>
      <c r="AM355" s="151"/>
      <c r="AO355" s="151"/>
      <c r="AP355" s="151"/>
      <c r="AR355" s="151"/>
      <c r="AS355" s="151"/>
      <c r="AU355" s="151"/>
      <c r="AV355" s="151"/>
      <c r="AX355" s="151"/>
      <c r="AY355" s="151"/>
      <c r="BA355" s="151"/>
      <c r="BB355" s="151"/>
      <c r="BD355" s="151"/>
      <c r="BE355" s="151"/>
      <c r="BF355" s="151"/>
      <c r="BG355" s="151"/>
      <c r="BH355" s="151"/>
      <c r="BJ355" s="151"/>
      <c r="BK355" s="151"/>
      <c r="BL355" s="151"/>
      <c r="BM355" s="151"/>
      <c r="BN355" s="151"/>
      <c r="BO355" s="151"/>
      <c r="BP355" s="151"/>
    </row>
    <row r="356" spans="1:69" hidden="1" x14ac:dyDescent="0.2">
      <c r="A356" s="144" t="s">
        <v>299</v>
      </c>
      <c r="B356" s="2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5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55"/>
      <c r="AF356" s="144"/>
      <c r="AG356" s="144"/>
      <c r="AH356" s="156"/>
      <c r="AI356" s="144"/>
      <c r="AJ356" s="144"/>
      <c r="AK356" s="156"/>
      <c r="AL356" s="144"/>
      <c r="AM356" s="144"/>
      <c r="AN356" s="156"/>
      <c r="AO356" s="144"/>
      <c r="AP356" s="144"/>
      <c r="AQ356" s="156"/>
      <c r="AR356" s="144"/>
      <c r="AS356" s="144"/>
      <c r="AT356" s="156"/>
      <c r="AU356" s="144"/>
      <c r="AV356" s="144"/>
      <c r="AW356" s="156"/>
      <c r="AX356" s="144"/>
      <c r="AY356" s="144"/>
      <c r="AZ356" s="156"/>
      <c r="BA356" s="144"/>
      <c r="BB356" s="144"/>
      <c r="BC356" s="156"/>
      <c r="BD356" s="144"/>
      <c r="BE356" s="144"/>
      <c r="BF356" s="144"/>
      <c r="BG356" s="144"/>
      <c r="BH356" s="144"/>
      <c r="BI356" s="4"/>
      <c r="BJ356" s="144"/>
      <c r="BK356" s="144"/>
      <c r="BL356" s="144"/>
      <c r="BM356" s="144"/>
      <c r="BN356" s="144"/>
      <c r="BO356" s="144"/>
      <c r="BP356" s="144"/>
    </row>
    <row r="357" spans="1:69" x14ac:dyDescent="0.2">
      <c r="A357" s="134" t="s">
        <v>300</v>
      </c>
      <c r="B357" s="148"/>
      <c r="C357" s="97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2"/>
      <c r="Q357" s="151"/>
      <c r="R357" s="151"/>
      <c r="S357" s="151"/>
      <c r="T357" s="151"/>
      <c r="U357" s="151"/>
      <c r="V357" s="151"/>
      <c r="W357" s="151"/>
      <c r="X357" s="151"/>
      <c r="Y357" s="151"/>
      <c r="Z357" s="151"/>
      <c r="AA357" s="151"/>
      <c r="AB357" s="151"/>
      <c r="AC357" s="151"/>
      <c r="AD357" s="151"/>
      <c r="AE357" s="153"/>
      <c r="AF357" s="151"/>
      <c r="AG357" s="151"/>
      <c r="AI357" s="151"/>
      <c r="AJ357" s="307" t="s">
        <v>378</v>
      </c>
      <c r="AK357" s="307"/>
      <c r="AL357" s="307"/>
      <c r="AM357" s="307"/>
      <c r="AN357" s="307"/>
      <c r="AO357" s="307"/>
      <c r="AP357" s="307"/>
      <c r="AQ357" s="307"/>
      <c r="AR357" s="307"/>
      <c r="AS357" s="307"/>
      <c r="AT357" s="307"/>
      <c r="AU357" s="307"/>
      <c r="AV357" s="307"/>
      <c r="AW357" s="307"/>
      <c r="AX357" s="307"/>
      <c r="AY357" s="307"/>
      <c r="AZ357" s="307"/>
      <c r="BA357" s="307"/>
      <c r="BB357" s="307"/>
      <c r="BC357" s="307"/>
      <c r="BD357" s="307"/>
      <c r="BE357" s="307"/>
      <c r="BF357" s="307"/>
      <c r="BG357" s="307"/>
      <c r="BH357" s="307"/>
      <c r="BI357" s="307"/>
      <c r="BJ357" s="307"/>
      <c r="BK357" s="307"/>
      <c r="BL357" s="307"/>
      <c r="BM357" s="307"/>
      <c r="BN357" s="307"/>
      <c r="BO357" s="151"/>
      <c r="BP357" s="151"/>
      <c r="BQ357" s="151"/>
    </row>
    <row r="358" spans="1:69" x14ac:dyDescent="0.2">
      <c r="B358" s="148"/>
      <c r="C358" s="97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2"/>
      <c r="Q358" s="151"/>
      <c r="R358" s="151"/>
      <c r="S358" s="151"/>
      <c r="T358" s="151"/>
      <c r="U358" s="151"/>
      <c r="V358" s="151"/>
      <c r="W358" s="151"/>
      <c r="X358" s="151"/>
      <c r="Y358" s="151"/>
      <c r="Z358" s="151"/>
      <c r="AA358" s="151"/>
      <c r="AB358" s="151"/>
      <c r="AC358" s="151"/>
      <c r="AD358" s="151"/>
      <c r="AE358" s="153"/>
      <c r="AF358" s="151"/>
      <c r="AG358" s="151"/>
      <c r="AI358" s="151"/>
      <c r="AJ358" s="257" t="s">
        <v>304</v>
      </c>
      <c r="AK358" s="258"/>
      <c r="AL358" s="257"/>
      <c r="AM358" s="257"/>
      <c r="AN358" s="258"/>
      <c r="AO358" s="257"/>
      <c r="AP358" s="257"/>
      <c r="AQ358" s="258"/>
      <c r="AR358" s="257"/>
      <c r="AS358" s="257"/>
      <c r="AT358" s="258"/>
      <c r="AU358" s="257"/>
      <c r="AV358" s="257"/>
      <c r="AW358" s="258"/>
      <c r="AX358" s="257"/>
      <c r="AY358" s="257"/>
      <c r="AZ358" s="258"/>
      <c r="BA358" s="257"/>
      <c r="BB358" s="257"/>
      <c r="BC358" s="258"/>
      <c r="BD358" s="257"/>
      <c r="BE358" s="257"/>
      <c r="BF358" s="257"/>
      <c r="BG358" s="257"/>
      <c r="BH358" s="257"/>
      <c r="BI358" s="258"/>
      <c r="BJ358" s="257"/>
      <c r="BK358" s="257"/>
      <c r="BL358" s="257"/>
      <c r="BM358" s="257"/>
      <c r="BN358" s="257" t="s">
        <v>305</v>
      </c>
      <c r="BO358" s="151"/>
      <c r="BP358" s="151"/>
    </row>
    <row r="359" spans="1:69" x14ac:dyDescent="0.2">
      <c r="A359" s="138"/>
      <c r="B359" s="157"/>
      <c r="C359" s="139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8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I359" s="157"/>
      <c r="AJ359" s="161">
        <v>2400</v>
      </c>
      <c r="AK359" s="258"/>
      <c r="AL359" s="161"/>
      <c r="AM359" s="161"/>
      <c r="AN359" s="258"/>
      <c r="AO359" s="161"/>
      <c r="AP359" s="161"/>
      <c r="AQ359" s="258"/>
      <c r="AR359" s="161"/>
      <c r="AS359" s="161"/>
      <c r="AT359" s="258"/>
      <c r="AU359" s="161"/>
      <c r="AV359" s="161"/>
      <c r="AW359" s="258"/>
      <c r="AX359" s="161"/>
      <c r="AY359" s="161"/>
      <c r="AZ359" s="258"/>
      <c r="BA359" s="161"/>
      <c r="BB359" s="161"/>
      <c r="BC359" s="258"/>
      <c r="BD359" s="161"/>
      <c r="BE359" s="161"/>
      <c r="BF359" s="161"/>
      <c r="BG359" s="161"/>
      <c r="BH359" s="161"/>
      <c r="BI359" s="258"/>
      <c r="BJ359" s="161"/>
      <c r="BK359" s="161"/>
      <c r="BL359" s="161"/>
      <c r="BM359" s="161"/>
      <c r="BN359" s="161">
        <v>2283</v>
      </c>
      <c r="BO359" s="157"/>
      <c r="BP359" s="157"/>
    </row>
    <row r="360" spans="1:69" x14ac:dyDescent="0.2">
      <c r="A360" s="138"/>
      <c r="B360" s="157"/>
      <c r="C360" s="139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8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I360" s="157"/>
      <c r="AJ360" s="157"/>
      <c r="AL360" s="157"/>
      <c r="AM360" s="157"/>
      <c r="AO360" s="157"/>
      <c r="AP360" s="157"/>
      <c r="AR360" s="157"/>
      <c r="AS360" s="157"/>
      <c r="AU360" s="157"/>
      <c r="AV360" s="157"/>
      <c r="AX360" s="157"/>
      <c r="AY360" s="157"/>
      <c r="BA360" s="157"/>
      <c r="BB360" s="157"/>
      <c r="BD360" s="157"/>
      <c r="BE360" s="157"/>
      <c r="BF360" s="157"/>
      <c r="BG360" s="157"/>
      <c r="BH360" s="157"/>
      <c r="BJ360" s="157"/>
      <c r="BK360" s="157"/>
      <c r="BL360" s="157"/>
      <c r="BM360" s="157"/>
      <c r="BN360" s="157"/>
      <c r="BO360" s="157"/>
      <c r="BP360" s="157"/>
    </row>
    <row r="361" spans="1:69" x14ac:dyDescent="0.2">
      <c r="D361" s="159"/>
      <c r="E361" s="159"/>
      <c r="F361" s="159"/>
      <c r="H361" s="159"/>
      <c r="I361" s="159"/>
      <c r="K361" s="159"/>
      <c r="L361" s="159"/>
      <c r="N361" s="159"/>
      <c r="O361" s="159"/>
      <c r="Q361" s="159"/>
      <c r="R361" s="159"/>
      <c r="T361" s="159"/>
      <c r="U361" s="159"/>
      <c r="W361" s="159"/>
      <c r="X361" s="159"/>
      <c r="Z361" s="159"/>
      <c r="AA361" s="159"/>
      <c r="AC361" s="159"/>
      <c r="AD361" s="159"/>
      <c r="AF361" s="159"/>
      <c r="AG361" s="159"/>
      <c r="AI361" s="159"/>
      <c r="AJ361" s="159"/>
      <c r="AL361" s="159"/>
      <c r="AM361" s="159"/>
      <c r="AO361" s="159"/>
      <c r="AP361" s="159"/>
      <c r="AR361" s="159"/>
      <c r="AS361" s="159"/>
      <c r="AU361" s="159"/>
      <c r="AV361" s="159"/>
      <c r="AX361" s="159"/>
      <c r="AY361" s="159"/>
      <c r="BA361" s="159"/>
      <c r="BB361" s="159"/>
      <c r="BD361" s="159"/>
      <c r="BE361" s="159"/>
      <c r="BG361" s="159"/>
      <c r="BH361" s="159"/>
      <c r="BJ361" s="159"/>
      <c r="BK361" s="159"/>
      <c r="BM361" s="159"/>
      <c r="BN361" s="159"/>
      <c r="BP361" s="159"/>
    </row>
    <row r="362" spans="1:69" x14ac:dyDescent="0.2">
      <c r="D362" s="159"/>
      <c r="E362" s="159"/>
      <c r="F362" s="159"/>
      <c r="H362" s="159"/>
      <c r="I362" s="159"/>
      <c r="K362" s="159"/>
      <c r="L362" s="159"/>
      <c r="N362" s="159"/>
      <c r="O362" s="159"/>
      <c r="Q362" s="159"/>
      <c r="R362" s="159"/>
      <c r="T362" s="159"/>
      <c r="U362" s="159"/>
      <c r="W362" s="159"/>
      <c r="X362" s="159"/>
      <c r="Z362" s="159"/>
      <c r="AA362" s="159"/>
      <c r="AC362" s="159"/>
      <c r="AD362" s="159"/>
      <c r="AF362" s="159"/>
      <c r="AG362" s="159"/>
      <c r="AI362" s="159"/>
      <c r="AJ362" s="159"/>
      <c r="AL362" s="159"/>
      <c r="AM362" s="159"/>
      <c r="AO362" s="159"/>
      <c r="AP362" s="159"/>
      <c r="AR362" s="159"/>
      <c r="AS362" s="159"/>
      <c r="AU362" s="159"/>
      <c r="AV362" s="159"/>
      <c r="AX362" s="159"/>
      <c r="AY362" s="159"/>
      <c r="BA362" s="159"/>
      <c r="BB362" s="159"/>
      <c r="BD362" s="159"/>
      <c r="BE362" s="159"/>
      <c r="BG362" s="159"/>
      <c r="BH362" s="159"/>
      <c r="BJ362" s="159"/>
      <c r="BK362" s="159"/>
      <c r="BM362" s="159"/>
      <c r="BN362" s="159"/>
      <c r="BP362" s="159"/>
    </row>
    <row r="363" spans="1:69" x14ac:dyDescent="0.2">
      <c r="D363" s="159"/>
      <c r="E363" s="159"/>
      <c r="F363" s="159"/>
      <c r="H363" s="159"/>
      <c r="I363" s="159"/>
      <c r="K363" s="159"/>
      <c r="L363" s="159"/>
      <c r="N363" s="159"/>
      <c r="O363" s="159"/>
      <c r="Q363" s="159"/>
      <c r="R363" s="159"/>
      <c r="T363" s="159"/>
      <c r="U363" s="159"/>
      <c r="W363" s="159"/>
      <c r="X363" s="159"/>
      <c r="Z363" s="159"/>
      <c r="AA363" s="159"/>
      <c r="AC363" s="159"/>
      <c r="AD363" s="159"/>
      <c r="AF363" s="159"/>
      <c r="AG363" s="159"/>
      <c r="AI363" s="159"/>
      <c r="AJ363" s="159"/>
      <c r="AL363" s="159"/>
      <c r="AM363" s="159"/>
      <c r="AO363" s="159"/>
      <c r="AP363" s="159"/>
      <c r="AR363" s="159"/>
      <c r="AS363" s="159"/>
      <c r="AU363" s="159"/>
      <c r="AV363" s="159"/>
      <c r="AX363" s="159"/>
      <c r="AY363" s="159"/>
      <c r="BA363" s="159"/>
      <c r="BB363" s="159"/>
      <c r="BD363" s="159"/>
      <c r="BE363" s="159"/>
      <c r="BG363" s="159"/>
      <c r="BH363" s="159"/>
      <c r="BJ363" s="159"/>
      <c r="BK363" s="159"/>
      <c r="BM363" s="159"/>
      <c r="BN363" s="159"/>
      <c r="BP363" s="159"/>
    </row>
    <row r="364" spans="1:69" x14ac:dyDescent="0.2">
      <c r="D364" s="159"/>
      <c r="E364" s="159"/>
      <c r="F364" s="159"/>
      <c r="H364" s="159"/>
      <c r="I364" s="159"/>
      <c r="K364" s="159"/>
      <c r="L364" s="159"/>
      <c r="N364" s="159"/>
      <c r="O364" s="159"/>
      <c r="Q364" s="159"/>
      <c r="R364" s="159"/>
      <c r="T364" s="159"/>
      <c r="U364" s="159"/>
      <c r="W364" s="159"/>
      <c r="X364" s="159"/>
      <c r="Z364" s="159"/>
      <c r="AA364" s="159"/>
      <c r="AC364" s="159"/>
      <c r="AD364" s="159"/>
      <c r="AF364" s="159"/>
      <c r="AG364" s="159"/>
      <c r="AI364" s="159"/>
      <c r="AJ364" s="159"/>
      <c r="AL364" s="159"/>
      <c r="AM364" s="159"/>
      <c r="AO364" s="159"/>
      <c r="AP364" s="159"/>
      <c r="AR364" s="159"/>
      <c r="AS364" s="159"/>
      <c r="AU364" s="159"/>
      <c r="AV364" s="159"/>
      <c r="AX364" s="159"/>
      <c r="AY364" s="159"/>
      <c r="BA364" s="159"/>
      <c r="BB364" s="159"/>
      <c r="BD364" s="159"/>
      <c r="BE364" s="159"/>
      <c r="BG364" s="159"/>
      <c r="BH364" s="159"/>
      <c r="BJ364" s="159"/>
      <c r="BK364" s="159"/>
      <c r="BM364" s="159"/>
      <c r="BN364" s="159"/>
      <c r="BP364" s="159"/>
    </row>
    <row r="365" spans="1:69" x14ac:dyDescent="0.2">
      <c r="D365" s="159"/>
      <c r="E365" s="159"/>
      <c r="F365" s="159"/>
      <c r="H365" s="159"/>
      <c r="I365" s="159"/>
      <c r="K365" s="159"/>
      <c r="L365" s="159"/>
      <c r="N365" s="159"/>
      <c r="O365" s="159"/>
      <c r="Q365" s="159"/>
      <c r="R365" s="159"/>
      <c r="T365" s="159"/>
      <c r="U365" s="159"/>
      <c r="W365" s="159"/>
      <c r="X365" s="159"/>
      <c r="Z365" s="159"/>
      <c r="AA365" s="159"/>
      <c r="AC365" s="159"/>
      <c r="AD365" s="159"/>
      <c r="AF365" s="159"/>
      <c r="AG365" s="159"/>
      <c r="AI365" s="159"/>
      <c r="AJ365" s="159"/>
      <c r="AL365" s="159"/>
      <c r="AM365" s="159"/>
      <c r="AO365" s="159"/>
      <c r="AP365" s="159"/>
      <c r="AR365" s="159"/>
      <c r="AS365" s="159"/>
      <c r="AU365" s="159"/>
      <c r="AV365" s="159"/>
      <c r="AX365" s="159"/>
      <c r="AY365" s="159"/>
      <c r="BA365" s="159"/>
      <c r="BB365" s="159"/>
      <c r="BD365" s="159"/>
      <c r="BE365" s="159"/>
      <c r="BG365" s="159"/>
      <c r="BH365" s="159"/>
      <c r="BJ365" s="159"/>
      <c r="BK365" s="159"/>
      <c r="BM365" s="159"/>
      <c r="BN365" s="159"/>
      <c r="BP365" s="159"/>
    </row>
    <row r="366" spans="1:69" x14ac:dyDescent="0.2">
      <c r="D366" s="159"/>
      <c r="E366" s="159"/>
      <c r="F366" s="159"/>
      <c r="H366" s="159"/>
      <c r="I366" s="159"/>
      <c r="K366" s="159"/>
      <c r="L366" s="159"/>
      <c r="N366" s="159"/>
      <c r="O366" s="159"/>
      <c r="Q366" s="159"/>
      <c r="R366" s="159"/>
      <c r="T366" s="159"/>
      <c r="U366" s="159"/>
      <c r="W366" s="159"/>
      <c r="X366" s="159"/>
      <c r="Z366" s="159"/>
      <c r="AA366" s="159"/>
      <c r="AC366" s="159"/>
      <c r="AD366" s="159"/>
      <c r="AF366" s="159"/>
      <c r="AG366" s="159"/>
      <c r="AI366" s="159"/>
      <c r="AJ366" s="159"/>
      <c r="AL366" s="159"/>
      <c r="AM366" s="159"/>
      <c r="AO366" s="159"/>
      <c r="AP366" s="159"/>
      <c r="AR366" s="159"/>
      <c r="AS366" s="159"/>
      <c r="AU366" s="159"/>
      <c r="AV366" s="159"/>
      <c r="AX366" s="159"/>
      <c r="AY366" s="159"/>
      <c r="BA366" s="159"/>
      <c r="BB366" s="159"/>
      <c r="BD366" s="159"/>
      <c r="BE366" s="159"/>
      <c r="BG366" s="159"/>
      <c r="BH366" s="159"/>
      <c r="BJ366" s="159"/>
      <c r="BK366" s="159"/>
      <c r="BM366" s="159"/>
      <c r="BN366" s="159"/>
      <c r="BP366" s="159"/>
    </row>
    <row r="367" spans="1:69" x14ac:dyDescent="0.2">
      <c r="D367" s="159"/>
      <c r="E367" s="159"/>
      <c r="F367" s="159"/>
      <c r="H367" s="159"/>
      <c r="I367" s="159"/>
      <c r="K367" s="159"/>
      <c r="L367" s="159"/>
      <c r="N367" s="159"/>
      <c r="O367" s="159"/>
      <c r="Q367" s="159"/>
      <c r="R367" s="159"/>
      <c r="T367" s="159"/>
      <c r="U367" s="159"/>
      <c r="W367" s="159"/>
      <c r="X367" s="159"/>
      <c r="Z367" s="159"/>
      <c r="AA367" s="159"/>
      <c r="AC367" s="159"/>
      <c r="AD367" s="159"/>
      <c r="AF367" s="159"/>
      <c r="AG367" s="159"/>
      <c r="AI367" s="159"/>
      <c r="AJ367" s="159"/>
      <c r="AL367" s="159"/>
      <c r="AM367" s="159"/>
      <c r="AO367" s="159"/>
      <c r="AP367" s="159"/>
      <c r="AR367" s="159"/>
      <c r="AS367" s="159"/>
      <c r="AU367" s="159"/>
      <c r="AV367" s="159"/>
      <c r="AX367" s="159"/>
      <c r="AY367" s="159"/>
      <c r="BA367" s="159"/>
      <c r="BB367" s="159"/>
      <c r="BD367" s="159"/>
      <c r="BE367" s="159"/>
      <c r="BG367" s="159"/>
      <c r="BH367" s="159"/>
      <c r="BJ367" s="159"/>
      <c r="BK367" s="159"/>
      <c r="BM367" s="159"/>
      <c r="BN367" s="159"/>
      <c r="BP367" s="159"/>
    </row>
    <row r="368" spans="1:69" x14ac:dyDescent="0.2">
      <c r="D368" s="159"/>
      <c r="E368" s="159"/>
      <c r="F368" s="159"/>
      <c r="H368" s="159"/>
      <c r="I368" s="159"/>
      <c r="K368" s="159"/>
      <c r="L368" s="159"/>
      <c r="N368" s="159"/>
      <c r="O368" s="159"/>
      <c r="Q368" s="159"/>
      <c r="R368" s="159"/>
      <c r="T368" s="159"/>
      <c r="U368" s="159"/>
      <c r="W368" s="159"/>
      <c r="X368" s="159"/>
      <c r="Z368" s="159"/>
      <c r="AA368" s="159"/>
      <c r="AC368" s="159"/>
      <c r="AD368" s="159"/>
      <c r="AF368" s="159"/>
      <c r="AG368" s="159"/>
      <c r="AI368" s="159"/>
      <c r="AJ368" s="159"/>
      <c r="AL368" s="159"/>
      <c r="AM368" s="159"/>
      <c r="AO368" s="159"/>
      <c r="AP368" s="159"/>
      <c r="AR368" s="159"/>
      <c r="AS368" s="159"/>
      <c r="AU368" s="159"/>
      <c r="AV368" s="159"/>
      <c r="AX368" s="159"/>
      <c r="AY368" s="159"/>
      <c r="BA368" s="159"/>
      <c r="BB368" s="159"/>
      <c r="BD368" s="159"/>
      <c r="BE368" s="159"/>
      <c r="BG368" s="159"/>
      <c r="BH368" s="159"/>
      <c r="BJ368" s="159"/>
      <c r="BK368" s="159"/>
      <c r="BM368" s="159"/>
      <c r="BN368" s="159"/>
      <c r="BP368" s="159"/>
    </row>
    <row r="369" spans="4:68" x14ac:dyDescent="0.2">
      <c r="D369" s="159"/>
      <c r="E369" s="159"/>
      <c r="F369" s="159"/>
      <c r="H369" s="159"/>
      <c r="I369" s="159"/>
      <c r="K369" s="159"/>
      <c r="L369" s="159"/>
      <c r="N369" s="159"/>
      <c r="O369" s="159"/>
      <c r="Q369" s="159"/>
      <c r="R369" s="159"/>
      <c r="T369" s="159"/>
      <c r="U369" s="159"/>
      <c r="W369" s="159"/>
      <c r="X369" s="159"/>
      <c r="Z369" s="159"/>
      <c r="AA369" s="159"/>
      <c r="AC369" s="159"/>
      <c r="AD369" s="159"/>
      <c r="AF369" s="159"/>
      <c r="AG369" s="159"/>
      <c r="AI369" s="159"/>
      <c r="AJ369" s="159"/>
      <c r="AL369" s="159"/>
      <c r="AM369" s="159"/>
      <c r="AO369" s="159"/>
      <c r="AP369" s="159"/>
      <c r="AR369" s="159"/>
      <c r="AS369" s="159"/>
      <c r="AU369" s="159"/>
      <c r="AV369" s="159"/>
      <c r="AX369" s="159"/>
      <c r="AY369" s="159"/>
      <c r="BA369" s="159"/>
      <c r="BB369" s="159"/>
      <c r="BD369" s="159"/>
      <c r="BE369" s="159"/>
      <c r="BG369" s="159"/>
      <c r="BH369" s="159"/>
      <c r="BJ369" s="159"/>
      <c r="BK369" s="159"/>
      <c r="BM369" s="159"/>
      <c r="BN369" s="159"/>
      <c r="BP369" s="159"/>
    </row>
    <row r="370" spans="4:68" x14ac:dyDescent="0.2">
      <c r="D370" s="159"/>
      <c r="E370" s="159"/>
      <c r="F370" s="159"/>
      <c r="H370" s="159"/>
      <c r="I370" s="159"/>
      <c r="K370" s="159"/>
      <c r="L370" s="159"/>
      <c r="N370" s="159"/>
      <c r="O370" s="159"/>
      <c r="Q370" s="159"/>
      <c r="R370" s="159"/>
      <c r="T370" s="159"/>
      <c r="U370" s="159"/>
      <c r="W370" s="159"/>
      <c r="X370" s="159"/>
      <c r="Z370" s="159"/>
      <c r="AA370" s="159"/>
      <c r="AC370" s="159"/>
      <c r="AD370" s="159"/>
      <c r="AF370" s="159"/>
      <c r="AG370" s="159"/>
      <c r="AI370" s="159"/>
      <c r="AJ370" s="159"/>
      <c r="AL370" s="159"/>
      <c r="AM370" s="159"/>
      <c r="AO370" s="159"/>
      <c r="AP370" s="159"/>
      <c r="AR370" s="159"/>
      <c r="AS370" s="159"/>
      <c r="AU370" s="159"/>
      <c r="AV370" s="159"/>
      <c r="AX370" s="159"/>
      <c r="AY370" s="159"/>
      <c r="BA370" s="159"/>
      <c r="BB370" s="159"/>
      <c r="BD370" s="159"/>
      <c r="BE370" s="159"/>
      <c r="BG370" s="159"/>
      <c r="BH370" s="159"/>
      <c r="BJ370" s="159"/>
      <c r="BK370" s="159"/>
      <c r="BM370" s="159"/>
      <c r="BN370" s="159"/>
      <c r="BP370" s="159"/>
    </row>
    <row r="371" spans="4:68" x14ac:dyDescent="0.2">
      <c r="D371" s="159"/>
      <c r="E371" s="159"/>
      <c r="F371" s="159"/>
      <c r="H371" s="159"/>
      <c r="I371" s="159"/>
      <c r="K371" s="159"/>
      <c r="L371" s="159"/>
      <c r="N371" s="159"/>
      <c r="O371" s="159"/>
      <c r="Q371" s="159"/>
      <c r="R371" s="159"/>
      <c r="T371" s="159"/>
      <c r="U371" s="159"/>
      <c r="W371" s="159"/>
      <c r="X371" s="159"/>
      <c r="Z371" s="159"/>
      <c r="AA371" s="159"/>
      <c r="AC371" s="159"/>
      <c r="AD371" s="159"/>
      <c r="AF371" s="159"/>
      <c r="AG371" s="159"/>
      <c r="AI371" s="159"/>
      <c r="AJ371" s="159"/>
      <c r="AL371" s="159"/>
      <c r="AM371" s="159"/>
      <c r="AO371" s="159"/>
      <c r="AP371" s="159"/>
      <c r="AR371" s="159"/>
      <c r="AS371" s="159"/>
      <c r="AU371" s="159"/>
      <c r="AV371" s="159"/>
      <c r="AX371" s="159"/>
      <c r="AY371" s="159"/>
      <c r="BA371" s="159"/>
      <c r="BB371" s="159"/>
      <c r="BD371" s="159"/>
      <c r="BE371" s="159"/>
      <c r="BG371" s="159"/>
      <c r="BH371" s="159"/>
      <c r="BJ371" s="159"/>
      <c r="BK371" s="159"/>
      <c r="BM371" s="159"/>
      <c r="BN371" s="159"/>
      <c r="BP371" s="159"/>
    </row>
    <row r="372" spans="4:68" x14ac:dyDescent="0.2">
      <c r="D372" s="159"/>
      <c r="E372" s="159"/>
      <c r="F372" s="159"/>
      <c r="H372" s="159"/>
      <c r="I372" s="159"/>
      <c r="K372" s="159"/>
      <c r="L372" s="159"/>
      <c r="N372" s="159"/>
      <c r="O372" s="159"/>
      <c r="Q372" s="159"/>
      <c r="R372" s="159"/>
      <c r="T372" s="159"/>
      <c r="U372" s="159"/>
      <c r="W372" s="159"/>
      <c r="X372" s="159"/>
      <c r="Z372" s="159"/>
      <c r="AA372" s="159"/>
      <c r="AC372" s="159"/>
      <c r="AD372" s="159"/>
      <c r="AF372" s="159"/>
      <c r="AG372" s="159"/>
      <c r="AI372" s="159"/>
      <c r="AJ372" s="159"/>
      <c r="AL372" s="159"/>
      <c r="AM372" s="159"/>
      <c r="AO372" s="159"/>
      <c r="AP372" s="159"/>
      <c r="AR372" s="159"/>
      <c r="AS372" s="159"/>
      <c r="AU372" s="159"/>
      <c r="AV372" s="159"/>
      <c r="AX372" s="159"/>
      <c r="AY372" s="159"/>
      <c r="BA372" s="159"/>
      <c r="BB372" s="159"/>
      <c r="BD372" s="159"/>
      <c r="BE372" s="159"/>
      <c r="BG372" s="159"/>
      <c r="BH372" s="159"/>
      <c r="BJ372" s="159"/>
      <c r="BK372" s="159"/>
      <c r="BM372" s="159"/>
      <c r="BN372" s="159"/>
      <c r="BP372" s="159"/>
    </row>
    <row r="373" spans="4:68" x14ac:dyDescent="0.2">
      <c r="D373" s="159"/>
      <c r="E373" s="159"/>
      <c r="F373" s="159"/>
      <c r="H373" s="159"/>
      <c r="I373" s="159"/>
      <c r="K373" s="159"/>
      <c r="L373" s="159"/>
      <c r="N373" s="159"/>
      <c r="O373" s="159"/>
      <c r="Q373" s="159"/>
      <c r="R373" s="159"/>
      <c r="T373" s="159"/>
      <c r="U373" s="159"/>
      <c r="W373" s="159"/>
      <c r="X373" s="159"/>
      <c r="Z373" s="159"/>
      <c r="AA373" s="159"/>
      <c r="AC373" s="159"/>
      <c r="AD373" s="159"/>
      <c r="AF373" s="159"/>
      <c r="AG373" s="159"/>
      <c r="AI373" s="159"/>
      <c r="AJ373" s="159"/>
      <c r="AL373" s="159"/>
      <c r="AM373" s="159"/>
      <c r="AO373" s="159"/>
      <c r="AP373" s="159"/>
      <c r="AR373" s="159"/>
      <c r="AS373" s="159"/>
      <c r="AU373" s="159"/>
      <c r="AV373" s="159"/>
      <c r="AX373" s="159"/>
      <c r="AY373" s="159"/>
      <c r="BA373" s="159"/>
      <c r="BB373" s="159"/>
      <c r="BD373" s="159"/>
      <c r="BE373" s="159"/>
      <c r="BG373" s="159"/>
      <c r="BH373" s="159"/>
      <c r="BJ373" s="159"/>
      <c r="BK373" s="159"/>
      <c r="BM373" s="159"/>
      <c r="BN373" s="159"/>
      <c r="BP373" s="159"/>
    </row>
    <row r="374" spans="4:68" x14ac:dyDescent="0.2">
      <c r="D374" s="159"/>
      <c r="E374" s="159"/>
      <c r="F374" s="159"/>
      <c r="H374" s="159"/>
      <c r="I374" s="159"/>
      <c r="K374" s="159"/>
      <c r="L374" s="159"/>
      <c r="N374" s="159"/>
      <c r="O374" s="159"/>
      <c r="Q374" s="159"/>
      <c r="R374" s="159"/>
      <c r="T374" s="159"/>
      <c r="U374" s="159"/>
      <c r="W374" s="159"/>
      <c r="X374" s="159"/>
      <c r="Z374" s="159"/>
      <c r="AA374" s="159"/>
      <c r="AC374" s="159"/>
      <c r="AD374" s="159"/>
      <c r="AF374" s="159"/>
      <c r="AG374" s="159"/>
      <c r="AI374" s="159"/>
      <c r="AJ374" s="159"/>
      <c r="AL374" s="159"/>
      <c r="AM374" s="159"/>
      <c r="AO374" s="159"/>
      <c r="AP374" s="159"/>
      <c r="AR374" s="159"/>
      <c r="AS374" s="159"/>
      <c r="AU374" s="159"/>
      <c r="AV374" s="159"/>
      <c r="AX374" s="159"/>
      <c r="AY374" s="159"/>
      <c r="BA374" s="159"/>
      <c r="BB374" s="159"/>
      <c r="BD374" s="159"/>
      <c r="BE374" s="159"/>
      <c r="BG374" s="159"/>
      <c r="BH374" s="159"/>
      <c r="BJ374" s="159"/>
      <c r="BK374" s="159"/>
      <c r="BM374" s="159"/>
      <c r="BN374" s="159"/>
      <c r="BP374" s="159"/>
    </row>
    <row r="375" spans="4:68" x14ac:dyDescent="0.2">
      <c r="D375" s="159"/>
      <c r="E375" s="159"/>
      <c r="F375" s="159"/>
      <c r="H375" s="159"/>
      <c r="I375" s="159"/>
      <c r="K375" s="159"/>
      <c r="L375" s="159"/>
      <c r="N375" s="159"/>
      <c r="O375" s="159"/>
      <c r="Q375" s="159"/>
      <c r="R375" s="159"/>
      <c r="T375" s="159"/>
      <c r="U375" s="159"/>
      <c r="W375" s="159"/>
      <c r="X375" s="159"/>
      <c r="Z375" s="159"/>
      <c r="AA375" s="159"/>
      <c r="AC375" s="159"/>
      <c r="AD375" s="159"/>
      <c r="AF375" s="159"/>
      <c r="AG375" s="159"/>
      <c r="AI375" s="159"/>
      <c r="AJ375" s="159"/>
      <c r="AL375" s="159"/>
      <c r="AM375" s="159"/>
      <c r="AO375" s="159"/>
      <c r="AP375" s="159"/>
      <c r="AR375" s="159"/>
      <c r="AS375" s="159"/>
      <c r="AU375" s="159"/>
      <c r="AV375" s="159"/>
      <c r="AX375" s="159"/>
      <c r="AY375" s="159"/>
      <c r="BA375" s="159"/>
      <c r="BB375" s="159"/>
      <c r="BD375" s="159"/>
      <c r="BE375" s="159"/>
      <c r="BG375" s="159"/>
      <c r="BH375" s="159"/>
      <c r="BJ375" s="159"/>
      <c r="BK375" s="159"/>
      <c r="BM375" s="159"/>
      <c r="BN375" s="159"/>
      <c r="BP375" s="159"/>
    </row>
    <row r="376" spans="4:68" x14ac:dyDescent="0.2">
      <c r="D376" s="159"/>
      <c r="E376" s="159"/>
      <c r="F376" s="159"/>
      <c r="H376" s="159"/>
      <c r="I376" s="159"/>
      <c r="K376" s="159"/>
      <c r="L376" s="159"/>
      <c r="N376" s="159"/>
      <c r="O376" s="159"/>
      <c r="Q376" s="159"/>
      <c r="R376" s="159"/>
      <c r="T376" s="159"/>
      <c r="U376" s="159"/>
      <c r="W376" s="159"/>
      <c r="X376" s="159"/>
      <c r="Z376" s="159"/>
      <c r="AA376" s="159"/>
      <c r="AC376" s="159"/>
      <c r="AD376" s="159"/>
      <c r="AF376" s="159"/>
      <c r="AG376" s="159"/>
      <c r="AI376" s="159"/>
      <c r="AJ376" s="159"/>
      <c r="AL376" s="159"/>
      <c r="AM376" s="159"/>
      <c r="AO376" s="159"/>
      <c r="AP376" s="159"/>
      <c r="AR376" s="159"/>
      <c r="AS376" s="159"/>
      <c r="AU376" s="159"/>
      <c r="AV376" s="159"/>
      <c r="AX376" s="159"/>
      <c r="AY376" s="159"/>
      <c r="BA376" s="159"/>
      <c r="BB376" s="159"/>
      <c r="BD376" s="159"/>
      <c r="BE376" s="159"/>
      <c r="BG376" s="159"/>
      <c r="BH376" s="159"/>
      <c r="BJ376" s="159"/>
      <c r="BK376" s="159"/>
      <c r="BM376" s="159"/>
      <c r="BN376" s="159"/>
      <c r="BP376" s="159"/>
    </row>
    <row r="377" spans="4:68" x14ac:dyDescent="0.2">
      <c r="D377" s="159"/>
      <c r="E377" s="159"/>
      <c r="F377" s="159"/>
      <c r="H377" s="159"/>
      <c r="I377" s="159"/>
      <c r="K377" s="159"/>
      <c r="L377" s="159"/>
      <c r="N377" s="159"/>
      <c r="O377" s="159"/>
      <c r="Q377" s="159"/>
      <c r="R377" s="159"/>
      <c r="T377" s="159"/>
      <c r="U377" s="159"/>
      <c r="W377" s="159"/>
      <c r="X377" s="159"/>
      <c r="Z377" s="159"/>
      <c r="AA377" s="159"/>
      <c r="AC377" s="159"/>
      <c r="AD377" s="159"/>
      <c r="AF377" s="159"/>
      <c r="AG377" s="159"/>
      <c r="AI377" s="159"/>
      <c r="AJ377" s="159"/>
      <c r="AL377" s="159"/>
      <c r="AM377" s="159"/>
      <c r="AO377" s="159"/>
      <c r="AP377" s="159"/>
      <c r="AR377" s="159"/>
      <c r="AS377" s="159"/>
      <c r="AU377" s="159"/>
      <c r="AV377" s="159"/>
      <c r="AX377" s="159"/>
      <c r="AY377" s="159"/>
      <c r="BA377" s="159"/>
      <c r="BB377" s="159"/>
      <c r="BD377" s="159"/>
      <c r="BE377" s="159"/>
      <c r="BG377" s="159"/>
      <c r="BH377" s="159"/>
      <c r="BJ377" s="159"/>
      <c r="BK377" s="159"/>
      <c r="BM377" s="159"/>
      <c r="BN377" s="159"/>
      <c r="BP377" s="159"/>
    </row>
    <row r="378" spans="4:68" x14ac:dyDescent="0.2">
      <c r="D378" s="159"/>
      <c r="E378" s="159"/>
      <c r="F378" s="159"/>
      <c r="H378" s="159"/>
      <c r="I378" s="159"/>
      <c r="K378" s="159"/>
      <c r="L378" s="159"/>
      <c r="N378" s="159"/>
      <c r="O378" s="159"/>
      <c r="Q378" s="159"/>
      <c r="R378" s="159"/>
      <c r="T378" s="159"/>
      <c r="U378" s="159"/>
      <c r="W378" s="159"/>
      <c r="X378" s="159"/>
      <c r="Z378" s="159"/>
      <c r="AA378" s="159"/>
      <c r="AC378" s="159"/>
      <c r="AD378" s="159"/>
      <c r="AF378" s="159"/>
      <c r="AG378" s="159"/>
      <c r="AI378" s="159"/>
      <c r="AJ378" s="159"/>
      <c r="AL378" s="159"/>
      <c r="AM378" s="159"/>
      <c r="AO378" s="159"/>
      <c r="AP378" s="159"/>
      <c r="AR378" s="159"/>
      <c r="AS378" s="159"/>
      <c r="AU378" s="159"/>
      <c r="AV378" s="159"/>
      <c r="AX378" s="159"/>
      <c r="AY378" s="159"/>
      <c r="BA378" s="159"/>
      <c r="BB378" s="159"/>
      <c r="BD378" s="159"/>
      <c r="BE378" s="159"/>
      <c r="BG378" s="159"/>
      <c r="BH378" s="159"/>
      <c r="BJ378" s="159"/>
      <c r="BK378" s="159"/>
      <c r="BM378" s="159"/>
      <c r="BN378" s="159"/>
      <c r="BP378" s="159"/>
    </row>
    <row r="379" spans="4:68" x14ac:dyDescent="0.2">
      <c r="D379" s="159"/>
      <c r="E379" s="159"/>
      <c r="F379" s="159"/>
      <c r="H379" s="159"/>
      <c r="I379" s="159"/>
      <c r="K379" s="159"/>
      <c r="L379" s="159"/>
      <c r="N379" s="159"/>
      <c r="O379" s="159"/>
      <c r="Q379" s="159"/>
      <c r="R379" s="159"/>
      <c r="T379" s="159"/>
      <c r="U379" s="159"/>
      <c r="W379" s="159"/>
      <c r="X379" s="159"/>
      <c r="Z379" s="159"/>
      <c r="AA379" s="159"/>
      <c r="AC379" s="159"/>
      <c r="AD379" s="159"/>
      <c r="AF379" s="159"/>
      <c r="AG379" s="159"/>
      <c r="AI379" s="159"/>
      <c r="AJ379" s="159"/>
      <c r="AL379" s="159"/>
      <c r="AM379" s="159"/>
      <c r="AO379" s="159"/>
      <c r="AP379" s="159"/>
      <c r="AR379" s="159"/>
      <c r="AS379" s="159"/>
      <c r="AU379" s="159"/>
      <c r="AV379" s="159"/>
      <c r="AX379" s="159"/>
      <c r="AY379" s="159"/>
      <c r="BA379" s="159"/>
      <c r="BB379" s="159"/>
      <c r="BD379" s="159"/>
      <c r="BE379" s="159"/>
      <c r="BG379" s="159"/>
      <c r="BH379" s="159"/>
      <c r="BJ379" s="159"/>
      <c r="BK379" s="159"/>
      <c r="BM379" s="159"/>
      <c r="BN379" s="159"/>
      <c r="BP379" s="159"/>
    </row>
    <row r="380" spans="4:68" x14ac:dyDescent="0.2">
      <c r="D380" s="159"/>
      <c r="E380" s="159"/>
      <c r="F380" s="159"/>
      <c r="H380" s="159"/>
      <c r="I380" s="159"/>
      <c r="K380" s="159"/>
      <c r="L380" s="159"/>
      <c r="N380" s="159"/>
      <c r="O380" s="159"/>
      <c r="Q380" s="159"/>
      <c r="R380" s="159"/>
      <c r="T380" s="159"/>
      <c r="U380" s="159"/>
      <c r="W380" s="159"/>
      <c r="X380" s="159"/>
      <c r="Z380" s="159"/>
      <c r="AA380" s="159"/>
      <c r="AC380" s="159"/>
      <c r="AD380" s="159"/>
      <c r="AF380" s="159"/>
      <c r="AG380" s="159"/>
      <c r="AI380" s="159"/>
      <c r="AJ380" s="159"/>
      <c r="AL380" s="159"/>
      <c r="AM380" s="159"/>
      <c r="AO380" s="159"/>
      <c r="AP380" s="159"/>
      <c r="AR380" s="159"/>
      <c r="AS380" s="159"/>
      <c r="AU380" s="159"/>
      <c r="AV380" s="159"/>
      <c r="AX380" s="159"/>
      <c r="AY380" s="159"/>
      <c r="BA380" s="159"/>
      <c r="BB380" s="159"/>
      <c r="BD380" s="159"/>
      <c r="BE380" s="159"/>
      <c r="BG380" s="159"/>
      <c r="BH380" s="159"/>
      <c r="BJ380" s="159"/>
      <c r="BK380" s="159"/>
      <c r="BM380" s="159"/>
      <c r="BN380" s="159"/>
      <c r="BP380" s="159"/>
    </row>
    <row r="381" spans="4:68" x14ac:dyDescent="0.2">
      <c r="D381" s="159"/>
      <c r="E381" s="159"/>
      <c r="F381" s="159"/>
      <c r="H381" s="159"/>
      <c r="I381" s="159"/>
      <c r="K381" s="159"/>
      <c r="L381" s="159"/>
      <c r="N381" s="159"/>
      <c r="O381" s="159"/>
      <c r="Q381" s="159"/>
      <c r="R381" s="159"/>
      <c r="T381" s="159"/>
      <c r="U381" s="159"/>
      <c r="W381" s="159"/>
      <c r="X381" s="159"/>
      <c r="Z381" s="159"/>
      <c r="AA381" s="159"/>
      <c r="AC381" s="159"/>
      <c r="AD381" s="159"/>
      <c r="AF381" s="159"/>
      <c r="AG381" s="159"/>
      <c r="AI381" s="159"/>
      <c r="AJ381" s="159"/>
      <c r="AL381" s="159"/>
      <c r="AM381" s="159"/>
      <c r="AO381" s="159"/>
      <c r="AP381" s="159"/>
      <c r="AR381" s="159"/>
      <c r="AS381" s="159"/>
      <c r="AU381" s="159"/>
      <c r="AV381" s="159"/>
      <c r="AX381" s="159"/>
      <c r="AY381" s="159"/>
      <c r="BA381" s="159"/>
      <c r="BB381" s="159"/>
      <c r="BD381" s="159"/>
      <c r="BE381" s="159"/>
      <c r="BG381" s="159"/>
      <c r="BH381" s="159"/>
      <c r="BJ381" s="159"/>
      <c r="BK381" s="159"/>
      <c r="BM381" s="159"/>
      <c r="BN381" s="159"/>
      <c r="BP381" s="159"/>
    </row>
    <row r="382" spans="4:68" x14ac:dyDescent="0.2">
      <c r="D382" s="159"/>
      <c r="E382" s="159"/>
      <c r="F382" s="159"/>
      <c r="H382" s="159"/>
      <c r="I382" s="159"/>
      <c r="K382" s="159"/>
      <c r="L382" s="159"/>
      <c r="N382" s="159"/>
      <c r="O382" s="159"/>
      <c r="Q382" s="159"/>
      <c r="R382" s="159"/>
      <c r="T382" s="159"/>
      <c r="U382" s="159"/>
      <c r="W382" s="159"/>
      <c r="X382" s="159"/>
      <c r="Z382" s="159"/>
      <c r="AA382" s="159"/>
      <c r="AC382" s="159"/>
      <c r="AD382" s="159"/>
      <c r="AF382" s="159"/>
      <c r="AG382" s="159"/>
      <c r="AI382" s="159"/>
      <c r="AJ382" s="159"/>
      <c r="AL382" s="159"/>
      <c r="AM382" s="159"/>
      <c r="AO382" s="159"/>
      <c r="AP382" s="159"/>
      <c r="AR382" s="159"/>
      <c r="AS382" s="159"/>
      <c r="AU382" s="159"/>
      <c r="AV382" s="159"/>
      <c r="AX382" s="159"/>
      <c r="AY382" s="159"/>
      <c r="BA382" s="159"/>
      <c r="BB382" s="159"/>
      <c r="BD382" s="159"/>
      <c r="BE382" s="159"/>
      <c r="BG382" s="159"/>
      <c r="BH382" s="159"/>
      <c r="BJ382" s="159"/>
      <c r="BK382" s="159"/>
      <c r="BM382" s="159"/>
      <c r="BN382" s="159"/>
      <c r="BP382" s="159"/>
    </row>
    <row r="383" spans="4:68" x14ac:dyDescent="0.2">
      <c r="D383" s="159"/>
      <c r="E383" s="159"/>
      <c r="F383" s="159"/>
      <c r="H383" s="159"/>
      <c r="I383" s="159"/>
      <c r="K383" s="159"/>
      <c r="L383" s="159"/>
      <c r="N383" s="159"/>
      <c r="O383" s="159"/>
      <c r="Q383" s="159"/>
      <c r="R383" s="159"/>
      <c r="T383" s="159"/>
      <c r="U383" s="159"/>
      <c r="W383" s="159"/>
      <c r="X383" s="159"/>
      <c r="Z383" s="159"/>
      <c r="AA383" s="159"/>
      <c r="AC383" s="159"/>
      <c r="AD383" s="159"/>
      <c r="AF383" s="159"/>
      <c r="AG383" s="159"/>
      <c r="AI383" s="159"/>
      <c r="AJ383" s="159"/>
      <c r="AL383" s="159"/>
      <c r="AM383" s="159"/>
      <c r="AO383" s="159"/>
      <c r="AP383" s="159"/>
      <c r="AR383" s="159"/>
      <c r="AS383" s="159"/>
      <c r="AU383" s="159"/>
      <c r="AV383" s="159"/>
      <c r="AX383" s="159"/>
      <c r="AY383" s="159"/>
      <c r="BA383" s="159"/>
      <c r="BB383" s="159"/>
      <c r="BD383" s="159"/>
      <c r="BE383" s="159"/>
      <c r="BG383" s="159"/>
      <c r="BH383" s="159"/>
      <c r="BJ383" s="159"/>
      <c r="BK383" s="159"/>
      <c r="BM383" s="159"/>
      <c r="BN383" s="159"/>
      <c r="BP383" s="159"/>
    </row>
    <row r="384" spans="4:68" x14ac:dyDescent="0.2">
      <c r="D384" s="159"/>
      <c r="E384" s="159"/>
      <c r="F384" s="159"/>
      <c r="H384" s="159"/>
      <c r="I384" s="159"/>
      <c r="K384" s="159"/>
      <c r="L384" s="159"/>
      <c r="N384" s="159"/>
      <c r="O384" s="159"/>
      <c r="Q384" s="159"/>
      <c r="R384" s="159"/>
      <c r="T384" s="159"/>
      <c r="U384" s="159"/>
      <c r="W384" s="159"/>
      <c r="X384" s="159"/>
      <c r="Z384" s="159"/>
      <c r="AA384" s="159"/>
      <c r="AC384" s="159"/>
      <c r="AD384" s="159"/>
      <c r="AF384" s="159"/>
      <c r="AG384" s="159"/>
      <c r="AI384" s="159"/>
      <c r="AJ384" s="159"/>
      <c r="AL384" s="159"/>
      <c r="AM384" s="159"/>
      <c r="AO384" s="159"/>
      <c r="AP384" s="159"/>
      <c r="AR384" s="159"/>
      <c r="AS384" s="159"/>
      <c r="AU384" s="159"/>
      <c r="AV384" s="159"/>
      <c r="AX384" s="159"/>
      <c r="AY384" s="159"/>
      <c r="BA384" s="159"/>
      <c r="BB384" s="159"/>
      <c r="BD384" s="159"/>
      <c r="BE384" s="159"/>
      <c r="BG384" s="159"/>
      <c r="BH384" s="159"/>
      <c r="BJ384" s="159"/>
      <c r="BK384" s="159"/>
      <c r="BM384" s="159"/>
      <c r="BN384" s="159"/>
      <c r="BP384" s="159"/>
    </row>
    <row r="385" spans="1:68" x14ac:dyDescent="0.2">
      <c r="A385" s="148"/>
      <c r="D385" s="159"/>
      <c r="E385" s="159"/>
      <c r="F385" s="159"/>
      <c r="H385" s="159"/>
      <c r="I385" s="159"/>
      <c r="K385" s="159"/>
      <c r="L385" s="159"/>
      <c r="N385" s="159"/>
      <c r="O385" s="159"/>
      <c r="Q385" s="159"/>
      <c r="R385" s="159"/>
      <c r="T385" s="159"/>
      <c r="U385" s="159"/>
      <c r="W385" s="159"/>
      <c r="X385" s="159"/>
      <c r="Z385" s="159"/>
      <c r="AA385" s="159"/>
      <c r="AC385" s="159"/>
      <c r="AD385" s="159"/>
      <c r="AF385" s="159"/>
      <c r="AG385" s="159"/>
      <c r="AI385" s="159"/>
      <c r="AJ385" s="159"/>
      <c r="AL385" s="159"/>
      <c r="AM385" s="159"/>
      <c r="AO385" s="159"/>
      <c r="AP385" s="159"/>
      <c r="AR385" s="159"/>
      <c r="AS385" s="159"/>
      <c r="AU385" s="159"/>
      <c r="AV385" s="159"/>
      <c r="AX385" s="159"/>
      <c r="AY385" s="159"/>
      <c r="BA385" s="159"/>
      <c r="BB385" s="159"/>
      <c r="BD385" s="159"/>
      <c r="BE385" s="159"/>
      <c r="BG385" s="159"/>
      <c r="BH385" s="159"/>
      <c r="BJ385" s="159"/>
      <c r="BK385" s="159"/>
      <c r="BM385" s="159"/>
      <c r="BN385" s="159"/>
      <c r="BP385" s="159"/>
    </row>
    <row r="386" spans="1:68" x14ac:dyDescent="0.2">
      <c r="A386" s="148"/>
      <c r="D386" s="159"/>
      <c r="E386" s="159"/>
      <c r="F386" s="159"/>
      <c r="H386" s="159"/>
      <c r="I386" s="159"/>
      <c r="K386" s="159"/>
      <c r="L386" s="159"/>
      <c r="N386" s="159"/>
      <c r="O386" s="159"/>
      <c r="Q386" s="159"/>
      <c r="R386" s="159"/>
      <c r="T386" s="159"/>
      <c r="U386" s="159"/>
      <c r="W386" s="159"/>
      <c r="X386" s="159"/>
      <c r="Z386" s="159"/>
      <c r="AA386" s="159"/>
      <c r="AC386" s="159"/>
      <c r="AD386" s="159"/>
      <c r="AF386" s="159"/>
      <c r="AG386" s="159"/>
      <c r="AI386" s="159"/>
      <c r="AJ386" s="159"/>
      <c r="AL386" s="159"/>
      <c r="AM386" s="159"/>
      <c r="AO386" s="159"/>
      <c r="AP386" s="159"/>
      <c r="AR386" s="159"/>
      <c r="AS386" s="159"/>
      <c r="AU386" s="159"/>
      <c r="AV386" s="159"/>
      <c r="AX386" s="159"/>
      <c r="AY386" s="159"/>
      <c r="BA386" s="159"/>
      <c r="BB386" s="159"/>
      <c r="BD386" s="159"/>
      <c r="BE386" s="159"/>
      <c r="BG386" s="159"/>
      <c r="BH386" s="159"/>
      <c r="BJ386" s="159"/>
      <c r="BK386" s="159"/>
      <c r="BM386" s="159"/>
      <c r="BN386" s="159"/>
      <c r="BP386" s="159"/>
    </row>
    <row r="387" spans="1:68" x14ac:dyDescent="0.2">
      <c r="A387" s="148"/>
      <c r="D387" s="159"/>
      <c r="E387" s="159"/>
      <c r="F387" s="159"/>
      <c r="H387" s="159"/>
      <c r="I387" s="159"/>
      <c r="K387" s="159"/>
      <c r="L387" s="159"/>
      <c r="N387" s="159"/>
      <c r="O387" s="159"/>
      <c r="Q387" s="159"/>
      <c r="R387" s="159"/>
      <c r="T387" s="159"/>
      <c r="U387" s="159"/>
      <c r="W387" s="159"/>
      <c r="X387" s="159"/>
      <c r="Z387" s="159"/>
      <c r="AA387" s="159"/>
      <c r="AC387" s="159"/>
      <c r="AD387" s="159"/>
      <c r="AF387" s="159"/>
      <c r="AG387" s="159"/>
      <c r="AI387" s="159"/>
      <c r="AJ387" s="159"/>
      <c r="AL387" s="159"/>
      <c r="AM387" s="159"/>
      <c r="AO387" s="159"/>
      <c r="AP387" s="159"/>
      <c r="AR387" s="159"/>
      <c r="AS387" s="159"/>
      <c r="AU387" s="159"/>
      <c r="AV387" s="159"/>
      <c r="AX387" s="159"/>
      <c r="AY387" s="159"/>
      <c r="BA387" s="159"/>
      <c r="BB387" s="159"/>
      <c r="BD387" s="159"/>
      <c r="BE387" s="159"/>
      <c r="BG387" s="159"/>
      <c r="BH387" s="159"/>
      <c r="BJ387" s="159"/>
      <c r="BK387" s="159"/>
      <c r="BM387" s="159"/>
      <c r="BN387" s="159"/>
      <c r="BP387" s="159"/>
    </row>
    <row r="388" spans="1:68" x14ac:dyDescent="0.2">
      <c r="A388" s="148"/>
      <c r="D388" s="159"/>
      <c r="E388" s="159"/>
      <c r="F388" s="159"/>
      <c r="H388" s="159"/>
      <c r="I388" s="159"/>
      <c r="K388" s="159"/>
      <c r="L388" s="159"/>
      <c r="N388" s="159"/>
      <c r="O388" s="159"/>
      <c r="Q388" s="159"/>
      <c r="R388" s="159"/>
      <c r="T388" s="159"/>
      <c r="U388" s="159"/>
      <c r="W388" s="159"/>
      <c r="X388" s="159"/>
      <c r="Z388" s="159"/>
      <c r="AA388" s="159"/>
      <c r="AC388" s="159"/>
      <c r="AD388" s="159"/>
      <c r="AF388" s="159"/>
      <c r="AG388" s="159"/>
      <c r="AI388" s="159"/>
      <c r="AJ388" s="159"/>
      <c r="AL388" s="159"/>
      <c r="AM388" s="159"/>
      <c r="AO388" s="159"/>
      <c r="AP388" s="159"/>
      <c r="AR388" s="159"/>
      <c r="AS388" s="159"/>
      <c r="AU388" s="159"/>
      <c r="AV388" s="159"/>
      <c r="AX388" s="159"/>
      <c r="AY388" s="159"/>
      <c r="BA388" s="159"/>
      <c r="BB388" s="159"/>
      <c r="BD388" s="159"/>
      <c r="BE388" s="159"/>
      <c r="BG388" s="159"/>
      <c r="BH388" s="159"/>
      <c r="BJ388" s="159"/>
      <c r="BK388" s="159"/>
      <c r="BM388" s="159"/>
      <c r="BN388" s="159"/>
      <c r="BP388" s="159"/>
    </row>
    <row r="389" spans="1:68" x14ac:dyDescent="0.2">
      <c r="D389" s="159"/>
      <c r="E389" s="159"/>
      <c r="F389" s="159"/>
      <c r="H389" s="159"/>
      <c r="I389" s="159"/>
      <c r="K389" s="159"/>
      <c r="L389" s="159"/>
      <c r="N389" s="159"/>
      <c r="O389" s="159"/>
      <c r="Q389" s="159"/>
      <c r="R389" s="159"/>
      <c r="T389" s="159"/>
      <c r="U389" s="159"/>
      <c r="W389" s="159"/>
      <c r="X389" s="159"/>
      <c r="Z389" s="159"/>
      <c r="AA389" s="159"/>
      <c r="AC389" s="159"/>
      <c r="AD389" s="159"/>
      <c r="AF389" s="159"/>
      <c r="AG389" s="159"/>
      <c r="AI389" s="159"/>
      <c r="AJ389" s="159"/>
      <c r="AL389" s="159"/>
      <c r="AM389" s="159"/>
      <c r="AO389" s="159"/>
      <c r="AP389" s="159"/>
      <c r="AR389" s="159"/>
      <c r="AS389" s="159"/>
      <c r="AU389" s="159"/>
      <c r="AV389" s="159"/>
      <c r="AX389" s="159"/>
      <c r="AY389" s="159"/>
      <c r="BA389" s="159"/>
      <c r="BB389" s="159"/>
      <c r="BD389" s="159"/>
      <c r="BE389" s="159"/>
      <c r="BG389" s="159"/>
      <c r="BH389" s="159"/>
      <c r="BJ389" s="159"/>
      <c r="BK389" s="159"/>
      <c r="BM389" s="159"/>
      <c r="BN389" s="159"/>
      <c r="BP389" s="159"/>
    </row>
    <row r="390" spans="1:68" x14ac:dyDescent="0.2">
      <c r="D390" s="159"/>
      <c r="E390" s="159"/>
      <c r="F390" s="159"/>
      <c r="H390" s="159"/>
      <c r="I390" s="159"/>
      <c r="K390" s="159"/>
      <c r="L390" s="159"/>
      <c r="N390" s="159"/>
      <c r="O390" s="159"/>
      <c r="Q390" s="159"/>
      <c r="R390" s="159"/>
      <c r="T390" s="159"/>
      <c r="U390" s="159"/>
      <c r="W390" s="159"/>
      <c r="X390" s="159"/>
      <c r="Z390" s="159"/>
      <c r="AA390" s="159"/>
      <c r="AC390" s="159"/>
      <c r="AD390" s="159"/>
      <c r="AF390" s="159"/>
      <c r="AG390" s="159"/>
      <c r="AI390" s="159"/>
      <c r="AJ390" s="159"/>
      <c r="AL390" s="159"/>
      <c r="AM390" s="159"/>
      <c r="AO390" s="159"/>
      <c r="AP390" s="159"/>
      <c r="AR390" s="159"/>
      <c r="AS390" s="159"/>
      <c r="AU390" s="159"/>
      <c r="AV390" s="159"/>
      <c r="AX390" s="159"/>
      <c r="AY390" s="159"/>
      <c r="BA390" s="159"/>
      <c r="BB390" s="159"/>
      <c r="BD390" s="159"/>
      <c r="BE390" s="159"/>
      <c r="BG390" s="159"/>
      <c r="BH390" s="159"/>
      <c r="BJ390" s="159"/>
      <c r="BK390" s="159"/>
      <c r="BM390" s="159"/>
      <c r="BN390" s="159"/>
      <c r="BP390" s="159"/>
    </row>
    <row r="391" spans="1:68" x14ac:dyDescent="0.2">
      <c r="D391" s="159"/>
      <c r="E391" s="159"/>
      <c r="F391" s="159"/>
      <c r="H391" s="159"/>
      <c r="I391" s="159"/>
      <c r="K391" s="159"/>
      <c r="L391" s="159"/>
      <c r="N391" s="159"/>
      <c r="O391" s="159"/>
      <c r="Q391" s="159"/>
      <c r="R391" s="159"/>
      <c r="T391" s="159"/>
      <c r="U391" s="159"/>
      <c r="W391" s="159"/>
      <c r="X391" s="159"/>
      <c r="Z391" s="159"/>
      <c r="AA391" s="159"/>
      <c r="AC391" s="159"/>
      <c r="AD391" s="159"/>
      <c r="AF391" s="159"/>
      <c r="AG391" s="159"/>
      <c r="AI391" s="159"/>
      <c r="AJ391" s="159"/>
      <c r="AL391" s="159"/>
      <c r="AM391" s="159"/>
      <c r="AO391" s="159"/>
      <c r="AP391" s="159"/>
      <c r="AR391" s="159"/>
      <c r="AS391" s="159"/>
      <c r="AU391" s="159"/>
      <c r="AV391" s="159"/>
      <c r="AX391" s="159"/>
      <c r="AY391" s="159"/>
      <c r="BA391" s="159"/>
      <c r="BB391" s="159"/>
      <c r="BD391" s="159"/>
      <c r="BE391" s="159"/>
      <c r="BG391" s="159"/>
      <c r="BH391" s="159"/>
      <c r="BJ391" s="159"/>
      <c r="BK391" s="159"/>
      <c r="BM391" s="159"/>
      <c r="BN391" s="159"/>
      <c r="BP391" s="159"/>
    </row>
    <row r="392" spans="1:68" x14ac:dyDescent="0.2">
      <c r="D392" s="159"/>
      <c r="E392" s="159"/>
      <c r="F392" s="159"/>
      <c r="H392" s="159"/>
      <c r="I392" s="159"/>
      <c r="K392" s="159"/>
      <c r="L392" s="159"/>
      <c r="N392" s="159"/>
      <c r="O392" s="159"/>
      <c r="Q392" s="159"/>
      <c r="R392" s="159"/>
      <c r="T392" s="159"/>
      <c r="U392" s="159"/>
      <c r="W392" s="159"/>
      <c r="X392" s="159"/>
      <c r="Z392" s="159"/>
      <c r="AA392" s="159"/>
      <c r="AC392" s="159"/>
      <c r="AD392" s="159"/>
      <c r="AF392" s="159"/>
      <c r="AG392" s="159"/>
      <c r="AI392" s="159"/>
      <c r="AJ392" s="159"/>
      <c r="AL392" s="159"/>
      <c r="AM392" s="159"/>
      <c r="AO392" s="159"/>
      <c r="AP392" s="159"/>
      <c r="AR392" s="159"/>
      <c r="AS392" s="159"/>
      <c r="AU392" s="159"/>
      <c r="AV392" s="159"/>
      <c r="AX392" s="159"/>
      <c r="AY392" s="159"/>
      <c r="BA392" s="159"/>
      <c r="BB392" s="159"/>
      <c r="BD392" s="159"/>
      <c r="BE392" s="159"/>
      <c r="BG392" s="159"/>
      <c r="BH392" s="159"/>
      <c r="BJ392" s="159"/>
      <c r="BK392" s="159"/>
      <c r="BM392" s="159"/>
      <c r="BN392" s="159"/>
      <c r="BP392" s="159"/>
    </row>
    <row r="393" spans="1:68" x14ac:dyDescent="0.2">
      <c r="D393" s="159"/>
      <c r="E393" s="159"/>
      <c r="F393" s="159"/>
      <c r="H393" s="159"/>
      <c r="I393" s="159"/>
      <c r="K393" s="159"/>
      <c r="L393" s="159"/>
      <c r="N393" s="159"/>
      <c r="O393" s="159"/>
      <c r="Q393" s="159"/>
      <c r="R393" s="159"/>
      <c r="T393" s="159"/>
      <c r="U393" s="159"/>
      <c r="W393" s="159"/>
      <c r="X393" s="159"/>
      <c r="Z393" s="159"/>
      <c r="AA393" s="159"/>
      <c r="AC393" s="159"/>
      <c r="AD393" s="159"/>
      <c r="AF393" s="159"/>
      <c r="AG393" s="159"/>
      <c r="AI393" s="159"/>
      <c r="AJ393" s="159"/>
      <c r="AL393" s="159"/>
      <c r="AM393" s="159"/>
      <c r="AO393" s="159"/>
      <c r="AP393" s="159"/>
      <c r="AR393" s="159"/>
      <c r="AS393" s="159"/>
      <c r="AU393" s="159"/>
      <c r="AV393" s="159"/>
      <c r="AX393" s="159"/>
      <c r="AY393" s="159"/>
      <c r="BA393" s="159"/>
      <c r="BB393" s="159"/>
      <c r="BD393" s="159"/>
      <c r="BE393" s="159"/>
      <c r="BG393" s="159"/>
      <c r="BH393" s="159"/>
      <c r="BJ393" s="159"/>
      <c r="BK393" s="159"/>
      <c r="BM393" s="159"/>
      <c r="BN393" s="159"/>
      <c r="BP393" s="159"/>
    </row>
    <row r="394" spans="1:68" x14ac:dyDescent="0.2">
      <c r="D394" s="159"/>
      <c r="E394" s="159"/>
      <c r="F394" s="159"/>
      <c r="H394" s="159"/>
      <c r="I394" s="159"/>
      <c r="K394" s="159"/>
      <c r="L394" s="159"/>
      <c r="N394" s="159"/>
      <c r="O394" s="159"/>
      <c r="Q394" s="159"/>
      <c r="R394" s="159"/>
      <c r="T394" s="159"/>
      <c r="U394" s="159"/>
      <c r="W394" s="159"/>
      <c r="X394" s="159"/>
      <c r="Z394" s="159"/>
      <c r="AA394" s="159"/>
      <c r="AC394" s="159"/>
      <c r="AD394" s="159"/>
      <c r="AF394" s="159"/>
      <c r="AG394" s="159"/>
      <c r="AI394" s="159"/>
      <c r="AJ394" s="159"/>
      <c r="AL394" s="159"/>
      <c r="AM394" s="159"/>
      <c r="AO394" s="159"/>
      <c r="AP394" s="159"/>
      <c r="AR394" s="159"/>
      <c r="AS394" s="159"/>
      <c r="AU394" s="159"/>
      <c r="AV394" s="159"/>
      <c r="AX394" s="159"/>
      <c r="AY394" s="159"/>
      <c r="BA394" s="159"/>
      <c r="BB394" s="159"/>
      <c r="BD394" s="159"/>
      <c r="BE394" s="159"/>
      <c r="BG394" s="159"/>
      <c r="BH394" s="159"/>
      <c r="BJ394" s="159"/>
      <c r="BK394" s="159"/>
      <c r="BM394" s="159"/>
      <c r="BN394" s="159"/>
      <c r="BP394" s="159"/>
    </row>
    <row r="395" spans="1:68" x14ac:dyDescent="0.2">
      <c r="D395" s="159"/>
      <c r="E395" s="159"/>
      <c r="F395" s="159"/>
      <c r="H395" s="159"/>
      <c r="I395" s="159"/>
      <c r="K395" s="159"/>
      <c r="L395" s="159"/>
      <c r="N395" s="159"/>
      <c r="O395" s="159"/>
      <c r="Q395" s="159"/>
      <c r="R395" s="159"/>
      <c r="T395" s="159"/>
      <c r="U395" s="159"/>
      <c r="W395" s="159"/>
      <c r="X395" s="159"/>
      <c r="Z395" s="159"/>
      <c r="AA395" s="159"/>
      <c r="AC395" s="159"/>
      <c r="AD395" s="159"/>
      <c r="AF395" s="159"/>
      <c r="AG395" s="159"/>
      <c r="AI395" s="159"/>
      <c r="AJ395" s="159"/>
      <c r="AL395" s="159"/>
      <c r="AM395" s="159"/>
      <c r="AO395" s="159"/>
      <c r="AP395" s="159"/>
      <c r="AR395" s="159"/>
      <c r="AS395" s="159"/>
      <c r="AU395" s="159"/>
      <c r="AV395" s="159"/>
      <c r="AX395" s="159"/>
      <c r="AY395" s="159"/>
      <c r="BA395" s="159"/>
      <c r="BB395" s="159"/>
      <c r="BD395" s="159"/>
      <c r="BE395" s="159"/>
      <c r="BG395" s="159"/>
      <c r="BH395" s="159"/>
      <c r="BJ395" s="159"/>
      <c r="BK395" s="159"/>
      <c r="BM395" s="159"/>
      <c r="BN395" s="159"/>
      <c r="BP395" s="159"/>
    </row>
    <row r="396" spans="1:68" x14ac:dyDescent="0.2">
      <c r="D396" s="159"/>
      <c r="E396" s="159"/>
      <c r="F396" s="159"/>
      <c r="H396" s="159"/>
      <c r="I396" s="159"/>
      <c r="K396" s="159"/>
      <c r="L396" s="159"/>
      <c r="N396" s="159"/>
      <c r="O396" s="159"/>
      <c r="Q396" s="159"/>
      <c r="R396" s="159"/>
      <c r="T396" s="159"/>
      <c r="U396" s="159"/>
      <c r="W396" s="159"/>
      <c r="X396" s="159"/>
      <c r="Z396" s="159"/>
      <c r="AA396" s="159"/>
      <c r="AC396" s="159"/>
      <c r="AD396" s="159"/>
      <c r="AF396" s="159"/>
      <c r="AG396" s="159"/>
      <c r="AI396" s="159"/>
      <c r="AJ396" s="159"/>
      <c r="AL396" s="159"/>
      <c r="AM396" s="159"/>
      <c r="AO396" s="159"/>
      <c r="AP396" s="159"/>
      <c r="AR396" s="159"/>
      <c r="AS396" s="159"/>
      <c r="AU396" s="159"/>
      <c r="AV396" s="159"/>
      <c r="AX396" s="159"/>
      <c r="AY396" s="159"/>
      <c r="BA396" s="159"/>
      <c r="BB396" s="159"/>
      <c r="BD396" s="159"/>
      <c r="BE396" s="159"/>
      <c r="BG396" s="159"/>
      <c r="BH396" s="159"/>
      <c r="BJ396" s="159"/>
      <c r="BK396" s="159"/>
      <c r="BM396" s="159"/>
      <c r="BN396" s="159"/>
      <c r="BP396" s="159"/>
    </row>
    <row r="397" spans="1:68" x14ac:dyDescent="0.2">
      <c r="D397" s="159"/>
      <c r="E397" s="159"/>
      <c r="F397" s="159"/>
      <c r="H397" s="159"/>
      <c r="I397" s="159"/>
      <c r="K397" s="159"/>
      <c r="L397" s="159"/>
      <c r="N397" s="159"/>
      <c r="O397" s="159"/>
      <c r="Q397" s="159"/>
      <c r="R397" s="159"/>
      <c r="T397" s="159"/>
      <c r="U397" s="159"/>
      <c r="W397" s="159"/>
      <c r="X397" s="159"/>
      <c r="Z397" s="159"/>
      <c r="AA397" s="159"/>
      <c r="AC397" s="159"/>
      <c r="AD397" s="159"/>
      <c r="AF397" s="159"/>
      <c r="AG397" s="159"/>
      <c r="AI397" s="159"/>
      <c r="AJ397" s="159"/>
      <c r="AL397" s="159"/>
      <c r="AM397" s="159"/>
      <c r="AO397" s="159"/>
      <c r="AP397" s="159"/>
      <c r="AR397" s="159"/>
      <c r="AS397" s="159"/>
      <c r="AU397" s="159"/>
      <c r="AV397" s="159"/>
      <c r="AX397" s="159"/>
      <c r="AY397" s="159"/>
      <c r="BA397" s="159"/>
      <c r="BB397" s="159"/>
      <c r="BD397" s="159"/>
      <c r="BE397" s="159"/>
      <c r="BG397" s="159"/>
      <c r="BH397" s="159"/>
      <c r="BJ397" s="159"/>
      <c r="BK397" s="159"/>
      <c r="BM397" s="159"/>
      <c r="BN397" s="159"/>
      <c r="BP397" s="159"/>
    </row>
    <row r="398" spans="1:68" x14ac:dyDescent="0.2">
      <c r="D398" s="159"/>
      <c r="E398" s="159"/>
      <c r="F398" s="159"/>
      <c r="H398" s="159"/>
      <c r="I398" s="159"/>
      <c r="K398" s="159"/>
      <c r="L398" s="159"/>
      <c r="N398" s="159"/>
      <c r="O398" s="159"/>
      <c r="Q398" s="159"/>
      <c r="R398" s="159"/>
      <c r="T398" s="159"/>
      <c r="U398" s="159"/>
      <c r="W398" s="159"/>
      <c r="X398" s="159"/>
      <c r="Z398" s="159"/>
      <c r="AA398" s="159"/>
      <c r="AC398" s="159"/>
      <c r="AD398" s="159"/>
      <c r="AF398" s="159"/>
      <c r="AG398" s="159"/>
      <c r="AI398" s="159"/>
      <c r="AJ398" s="159"/>
      <c r="AL398" s="159"/>
      <c r="AM398" s="159"/>
      <c r="AO398" s="159"/>
      <c r="AP398" s="159"/>
      <c r="AR398" s="159"/>
      <c r="AS398" s="159"/>
      <c r="AU398" s="159"/>
      <c r="AV398" s="159"/>
      <c r="AX398" s="159"/>
      <c r="AY398" s="159"/>
      <c r="BA398" s="159"/>
      <c r="BB398" s="159"/>
      <c r="BD398" s="159"/>
      <c r="BE398" s="159"/>
      <c r="BG398" s="159"/>
      <c r="BH398" s="159"/>
      <c r="BJ398" s="159"/>
      <c r="BK398" s="159"/>
      <c r="BM398" s="159"/>
      <c r="BN398" s="159"/>
      <c r="BP398" s="159"/>
    </row>
    <row r="399" spans="1:68" x14ac:dyDescent="0.2">
      <c r="D399" s="159"/>
      <c r="E399" s="159"/>
      <c r="F399" s="159"/>
      <c r="H399" s="159"/>
      <c r="I399" s="159"/>
      <c r="K399" s="159"/>
      <c r="L399" s="159"/>
      <c r="N399" s="159"/>
      <c r="O399" s="159"/>
      <c r="Q399" s="159"/>
      <c r="R399" s="159"/>
      <c r="T399" s="159"/>
      <c r="U399" s="159"/>
      <c r="W399" s="159"/>
      <c r="X399" s="159"/>
      <c r="Z399" s="159"/>
      <c r="AA399" s="159"/>
      <c r="AC399" s="159"/>
      <c r="AD399" s="159"/>
      <c r="AF399" s="159"/>
      <c r="AG399" s="159"/>
      <c r="AI399" s="159"/>
      <c r="AJ399" s="159"/>
      <c r="AL399" s="159"/>
      <c r="AM399" s="159"/>
      <c r="AO399" s="159"/>
      <c r="AP399" s="159"/>
      <c r="AR399" s="159"/>
      <c r="AS399" s="159"/>
      <c r="AU399" s="159"/>
      <c r="AV399" s="159"/>
      <c r="AX399" s="159"/>
      <c r="AY399" s="159"/>
      <c r="BA399" s="159"/>
      <c r="BB399" s="159"/>
      <c r="BD399" s="159"/>
      <c r="BE399" s="159"/>
      <c r="BG399" s="159"/>
      <c r="BH399" s="159"/>
      <c r="BJ399" s="159"/>
      <c r="BK399" s="159"/>
      <c r="BM399" s="159"/>
      <c r="BN399" s="159"/>
      <c r="BP399" s="159"/>
    </row>
    <row r="400" spans="1:68" x14ac:dyDescent="0.2">
      <c r="D400" s="159"/>
      <c r="E400" s="159"/>
      <c r="F400" s="159"/>
      <c r="H400" s="159"/>
      <c r="I400" s="159"/>
      <c r="K400" s="159"/>
      <c r="L400" s="159"/>
      <c r="N400" s="159"/>
      <c r="O400" s="159"/>
      <c r="Q400" s="159"/>
      <c r="R400" s="159"/>
      <c r="T400" s="159"/>
      <c r="U400" s="159"/>
      <c r="W400" s="159"/>
      <c r="X400" s="159"/>
      <c r="Z400" s="159"/>
      <c r="AA400" s="159"/>
      <c r="AC400" s="159"/>
      <c r="AD400" s="159"/>
      <c r="AF400" s="159"/>
      <c r="AG400" s="159"/>
      <c r="AI400" s="159"/>
      <c r="AJ400" s="159"/>
      <c r="AL400" s="159"/>
      <c r="AM400" s="159"/>
      <c r="AO400" s="159"/>
      <c r="AP400" s="159"/>
      <c r="AR400" s="159"/>
      <c r="AS400" s="159"/>
      <c r="AU400" s="159"/>
      <c r="AV400" s="159"/>
      <c r="AX400" s="159"/>
      <c r="AY400" s="159"/>
      <c r="BA400" s="159"/>
      <c r="BB400" s="159"/>
      <c r="BD400" s="159"/>
      <c r="BE400" s="159"/>
      <c r="BG400" s="159"/>
      <c r="BH400" s="159"/>
      <c r="BJ400" s="159"/>
      <c r="BK400" s="159"/>
      <c r="BM400" s="159"/>
      <c r="BN400" s="159"/>
      <c r="BP400" s="159"/>
    </row>
    <row r="401" spans="4:68" x14ac:dyDescent="0.2">
      <c r="D401" s="159"/>
      <c r="E401" s="159"/>
      <c r="F401" s="159"/>
      <c r="H401" s="159"/>
      <c r="I401" s="159"/>
      <c r="K401" s="159"/>
      <c r="L401" s="159"/>
      <c r="N401" s="159"/>
      <c r="O401" s="159"/>
      <c r="Q401" s="159"/>
      <c r="R401" s="159"/>
      <c r="T401" s="159"/>
      <c r="U401" s="159"/>
      <c r="W401" s="159"/>
      <c r="X401" s="159"/>
      <c r="Z401" s="159"/>
      <c r="AA401" s="159"/>
      <c r="AC401" s="159"/>
      <c r="AD401" s="159"/>
      <c r="AF401" s="159"/>
      <c r="AG401" s="159"/>
      <c r="AI401" s="159"/>
      <c r="AJ401" s="159"/>
      <c r="AL401" s="159"/>
      <c r="AM401" s="159"/>
      <c r="AO401" s="159"/>
      <c r="AP401" s="159"/>
      <c r="AR401" s="159"/>
      <c r="AS401" s="159"/>
      <c r="AU401" s="159"/>
      <c r="AV401" s="159"/>
      <c r="AX401" s="159"/>
      <c r="AY401" s="159"/>
      <c r="BA401" s="159"/>
      <c r="BB401" s="159"/>
      <c r="BD401" s="159"/>
      <c r="BE401" s="159"/>
      <c r="BG401" s="159"/>
      <c r="BH401" s="159"/>
      <c r="BJ401" s="159"/>
      <c r="BK401" s="159"/>
      <c r="BM401" s="159"/>
      <c r="BN401" s="159"/>
      <c r="BP401" s="159"/>
    </row>
    <row r="402" spans="4:68" x14ac:dyDescent="0.2">
      <c r="D402" s="159"/>
      <c r="E402" s="159"/>
      <c r="F402" s="159"/>
      <c r="H402" s="159"/>
      <c r="I402" s="159"/>
      <c r="K402" s="159"/>
      <c r="L402" s="159"/>
      <c r="N402" s="159"/>
      <c r="O402" s="159"/>
      <c r="Q402" s="159"/>
      <c r="R402" s="159"/>
      <c r="T402" s="159"/>
      <c r="U402" s="159"/>
      <c r="W402" s="159"/>
      <c r="X402" s="159"/>
      <c r="Z402" s="159"/>
      <c r="AA402" s="159"/>
      <c r="AC402" s="159"/>
      <c r="AD402" s="159"/>
      <c r="AF402" s="159"/>
      <c r="AG402" s="159"/>
      <c r="AI402" s="159"/>
      <c r="AJ402" s="159"/>
      <c r="AL402" s="159"/>
      <c r="AM402" s="159"/>
      <c r="AO402" s="159"/>
      <c r="AP402" s="159"/>
      <c r="AR402" s="159"/>
      <c r="AS402" s="159"/>
      <c r="AU402" s="159"/>
      <c r="AV402" s="159"/>
      <c r="AX402" s="159"/>
      <c r="AY402" s="159"/>
      <c r="BA402" s="159"/>
      <c r="BB402" s="159"/>
      <c r="BD402" s="159"/>
      <c r="BE402" s="159"/>
      <c r="BG402" s="159"/>
      <c r="BH402" s="159"/>
      <c r="BJ402" s="159"/>
      <c r="BK402" s="159"/>
      <c r="BM402" s="159"/>
      <c r="BN402" s="159"/>
      <c r="BP402" s="159"/>
    </row>
    <row r="403" spans="4:68" x14ac:dyDescent="0.2">
      <c r="D403" s="159"/>
      <c r="E403" s="159"/>
      <c r="F403" s="159"/>
      <c r="H403" s="159"/>
      <c r="I403" s="159"/>
      <c r="K403" s="159"/>
      <c r="L403" s="159"/>
      <c r="N403" s="159"/>
      <c r="O403" s="159"/>
      <c r="Q403" s="159"/>
      <c r="R403" s="159"/>
      <c r="T403" s="159"/>
      <c r="U403" s="159"/>
      <c r="W403" s="159"/>
      <c r="X403" s="159"/>
      <c r="Z403" s="159"/>
      <c r="AA403" s="159"/>
      <c r="AC403" s="159"/>
      <c r="AD403" s="159"/>
      <c r="AF403" s="159"/>
      <c r="AG403" s="159"/>
      <c r="AI403" s="159"/>
      <c r="AJ403" s="159"/>
      <c r="AL403" s="159"/>
      <c r="AM403" s="159"/>
      <c r="AO403" s="159"/>
      <c r="AP403" s="159"/>
      <c r="AR403" s="159"/>
      <c r="AS403" s="159"/>
      <c r="AU403" s="159"/>
      <c r="AV403" s="159"/>
      <c r="AX403" s="159"/>
      <c r="AY403" s="159"/>
      <c r="BA403" s="159"/>
      <c r="BB403" s="159"/>
      <c r="BD403" s="159"/>
      <c r="BE403" s="159"/>
      <c r="BG403" s="159"/>
      <c r="BH403" s="159"/>
      <c r="BJ403" s="159"/>
      <c r="BK403" s="159"/>
      <c r="BM403" s="159"/>
      <c r="BN403" s="159"/>
      <c r="BP403" s="159"/>
    </row>
    <row r="404" spans="4:68" x14ac:dyDescent="0.2">
      <c r="D404" s="159"/>
      <c r="E404" s="159"/>
      <c r="F404" s="159"/>
      <c r="H404" s="159"/>
      <c r="I404" s="159"/>
      <c r="K404" s="159"/>
      <c r="L404" s="159"/>
      <c r="N404" s="159"/>
      <c r="O404" s="159"/>
      <c r="Q404" s="159"/>
      <c r="R404" s="159"/>
      <c r="T404" s="159"/>
      <c r="U404" s="159"/>
      <c r="W404" s="159"/>
      <c r="X404" s="159"/>
      <c r="Z404" s="159"/>
      <c r="AA404" s="159"/>
      <c r="AC404" s="159"/>
      <c r="AD404" s="159"/>
      <c r="AF404" s="159"/>
      <c r="AG404" s="159"/>
      <c r="AI404" s="159"/>
      <c r="AJ404" s="159"/>
      <c r="AL404" s="159"/>
      <c r="AM404" s="159"/>
      <c r="AO404" s="159"/>
      <c r="AP404" s="159"/>
      <c r="AR404" s="159"/>
      <c r="AS404" s="159"/>
      <c r="AU404" s="159"/>
      <c r="AV404" s="159"/>
      <c r="AX404" s="159"/>
      <c r="AY404" s="159"/>
      <c r="BA404" s="159"/>
      <c r="BB404" s="159"/>
      <c r="BD404" s="159"/>
      <c r="BE404" s="159"/>
      <c r="BG404" s="159"/>
      <c r="BH404" s="159"/>
      <c r="BJ404" s="159"/>
      <c r="BK404" s="159"/>
      <c r="BM404" s="159"/>
      <c r="BN404" s="159"/>
      <c r="BP404" s="159"/>
    </row>
    <row r="405" spans="4:68" x14ac:dyDescent="0.2">
      <c r="D405" s="159"/>
      <c r="E405" s="159"/>
      <c r="F405" s="159"/>
      <c r="H405" s="159"/>
      <c r="I405" s="159"/>
      <c r="K405" s="159"/>
      <c r="L405" s="159"/>
      <c r="N405" s="159"/>
      <c r="O405" s="159"/>
      <c r="Q405" s="159"/>
      <c r="R405" s="159"/>
      <c r="T405" s="159"/>
      <c r="U405" s="159"/>
      <c r="W405" s="159"/>
      <c r="X405" s="159"/>
      <c r="Z405" s="159"/>
      <c r="AA405" s="159"/>
      <c r="AC405" s="159"/>
      <c r="AD405" s="159"/>
      <c r="AF405" s="159"/>
      <c r="AG405" s="159"/>
      <c r="AI405" s="159"/>
      <c r="AJ405" s="159"/>
      <c r="AL405" s="159"/>
      <c r="AM405" s="159"/>
      <c r="AO405" s="159"/>
      <c r="AP405" s="159"/>
      <c r="AR405" s="159"/>
      <c r="AS405" s="159"/>
      <c r="AU405" s="159"/>
      <c r="AV405" s="159"/>
      <c r="AX405" s="159"/>
      <c r="AY405" s="159"/>
      <c r="BA405" s="159"/>
      <c r="BB405" s="159"/>
      <c r="BD405" s="159"/>
      <c r="BE405" s="159"/>
      <c r="BG405" s="159"/>
      <c r="BH405" s="159"/>
      <c r="BJ405" s="159"/>
      <c r="BK405" s="159"/>
      <c r="BM405" s="159"/>
      <c r="BN405" s="159"/>
      <c r="BP405" s="159"/>
    </row>
    <row r="406" spans="4:68" x14ac:dyDescent="0.2">
      <c r="D406" s="159"/>
      <c r="E406" s="159"/>
      <c r="F406" s="159"/>
      <c r="H406" s="159"/>
      <c r="I406" s="159"/>
      <c r="K406" s="159"/>
      <c r="L406" s="159"/>
      <c r="N406" s="159"/>
      <c r="O406" s="159"/>
      <c r="Q406" s="159"/>
      <c r="R406" s="159"/>
      <c r="T406" s="159"/>
      <c r="U406" s="159"/>
      <c r="W406" s="159"/>
      <c r="X406" s="159"/>
      <c r="Z406" s="159"/>
      <c r="AA406" s="159"/>
      <c r="AC406" s="159"/>
      <c r="AD406" s="159"/>
      <c r="AF406" s="159"/>
      <c r="AG406" s="159"/>
      <c r="AI406" s="159"/>
      <c r="AJ406" s="159"/>
      <c r="AL406" s="159"/>
      <c r="AM406" s="159"/>
      <c r="AO406" s="159"/>
      <c r="AP406" s="159"/>
      <c r="AR406" s="159"/>
      <c r="AS406" s="159"/>
      <c r="AU406" s="159"/>
      <c r="AV406" s="159"/>
      <c r="AX406" s="159"/>
      <c r="AY406" s="159"/>
      <c r="BA406" s="159"/>
      <c r="BB406" s="159"/>
      <c r="BD406" s="159"/>
      <c r="BE406" s="159"/>
      <c r="BG406" s="159"/>
      <c r="BH406" s="159"/>
      <c r="BJ406" s="159"/>
      <c r="BK406" s="159"/>
      <c r="BM406" s="159"/>
      <c r="BN406" s="159"/>
      <c r="BP406" s="159"/>
    </row>
    <row r="407" spans="4:68" x14ac:dyDescent="0.2">
      <c r="D407" s="159"/>
      <c r="E407" s="159"/>
      <c r="F407" s="159"/>
      <c r="H407" s="159"/>
      <c r="I407" s="159"/>
      <c r="K407" s="159"/>
      <c r="L407" s="159"/>
      <c r="N407" s="159"/>
      <c r="O407" s="159"/>
      <c r="Q407" s="159"/>
      <c r="R407" s="159"/>
      <c r="T407" s="159"/>
      <c r="U407" s="159"/>
      <c r="W407" s="159"/>
      <c r="X407" s="159"/>
      <c r="Z407" s="159"/>
      <c r="AA407" s="159"/>
      <c r="AC407" s="159"/>
      <c r="AD407" s="159"/>
      <c r="AF407" s="159"/>
      <c r="AG407" s="159"/>
      <c r="AI407" s="159"/>
      <c r="AJ407" s="159"/>
      <c r="AL407" s="159"/>
      <c r="AM407" s="159"/>
      <c r="AO407" s="159"/>
      <c r="AP407" s="159"/>
      <c r="AR407" s="159"/>
      <c r="AS407" s="159"/>
      <c r="AU407" s="159"/>
      <c r="AV407" s="159"/>
      <c r="AX407" s="159"/>
      <c r="AY407" s="159"/>
      <c r="BA407" s="159"/>
      <c r="BB407" s="159"/>
      <c r="BD407" s="159"/>
      <c r="BE407" s="159"/>
      <c r="BG407" s="159"/>
      <c r="BH407" s="159"/>
      <c r="BJ407" s="159"/>
      <c r="BK407" s="159"/>
      <c r="BM407" s="159"/>
      <c r="BN407" s="159"/>
      <c r="BP407" s="159"/>
    </row>
    <row r="408" spans="4:68" x14ac:dyDescent="0.2">
      <c r="D408" s="159"/>
      <c r="E408" s="159"/>
      <c r="F408" s="159"/>
      <c r="H408" s="159"/>
      <c r="I408" s="159"/>
      <c r="K408" s="159"/>
      <c r="L408" s="159"/>
      <c r="N408" s="159"/>
      <c r="O408" s="159"/>
      <c r="Q408" s="159"/>
      <c r="R408" s="159"/>
      <c r="T408" s="159"/>
      <c r="U408" s="159"/>
      <c r="W408" s="159"/>
      <c r="X408" s="159"/>
      <c r="Z408" s="159"/>
      <c r="AA408" s="159"/>
      <c r="AC408" s="159"/>
      <c r="AD408" s="159"/>
      <c r="AF408" s="159"/>
      <c r="AG408" s="159"/>
      <c r="AI408" s="159"/>
      <c r="AJ408" s="159"/>
      <c r="AL408" s="159"/>
      <c r="AM408" s="159"/>
      <c r="AO408" s="159"/>
      <c r="AP408" s="159"/>
      <c r="AR408" s="159"/>
      <c r="AS408" s="159"/>
      <c r="AU408" s="159"/>
      <c r="AV408" s="159"/>
      <c r="AX408" s="159"/>
      <c r="AY408" s="159"/>
      <c r="BA408" s="159"/>
      <c r="BB408" s="159"/>
      <c r="BD408" s="159"/>
      <c r="BE408" s="159"/>
      <c r="BG408" s="159"/>
      <c r="BH408" s="159"/>
      <c r="BJ408" s="159"/>
      <c r="BK408" s="159"/>
      <c r="BM408" s="159"/>
      <c r="BN408" s="159"/>
      <c r="BP408" s="159"/>
    </row>
    <row r="409" spans="4:68" x14ac:dyDescent="0.2">
      <c r="D409" s="159"/>
      <c r="E409" s="159"/>
      <c r="F409" s="159"/>
      <c r="H409" s="159"/>
      <c r="I409" s="159"/>
      <c r="K409" s="159"/>
      <c r="L409" s="159"/>
      <c r="N409" s="159"/>
      <c r="O409" s="159"/>
      <c r="Q409" s="159"/>
      <c r="R409" s="159"/>
      <c r="T409" s="159"/>
      <c r="U409" s="159"/>
      <c r="W409" s="159"/>
      <c r="X409" s="159"/>
      <c r="Z409" s="159"/>
      <c r="AA409" s="159"/>
      <c r="AC409" s="159"/>
      <c r="AD409" s="159"/>
      <c r="AF409" s="159"/>
      <c r="AG409" s="159"/>
      <c r="AI409" s="159"/>
      <c r="AJ409" s="159"/>
      <c r="AL409" s="159"/>
      <c r="AM409" s="159"/>
      <c r="AO409" s="159"/>
      <c r="AP409" s="159"/>
      <c r="AR409" s="159"/>
      <c r="AS409" s="159"/>
      <c r="AU409" s="159"/>
      <c r="AV409" s="159"/>
      <c r="AX409" s="159"/>
      <c r="AY409" s="159"/>
      <c r="BA409" s="159"/>
      <c r="BB409" s="159"/>
      <c r="BD409" s="159"/>
      <c r="BE409" s="159"/>
      <c r="BG409" s="159"/>
      <c r="BH409" s="159"/>
      <c r="BJ409" s="159"/>
      <c r="BK409" s="159"/>
      <c r="BM409" s="159"/>
      <c r="BN409" s="159"/>
      <c r="BP409" s="159"/>
    </row>
    <row r="410" spans="4:68" x14ac:dyDescent="0.2">
      <c r="D410" s="159"/>
      <c r="E410" s="159"/>
      <c r="F410" s="159"/>
      <c r="H410" s="159"/>
      <c r="I410" s="159"/>
      <c r="K410" s="159"/>
      <c r="L410" s="159"/>
      <c r="N410" s="159"/>
      <c r="O410" s="159"/>
      <c r="Q410" s="159"/>
      <c r="R410" s="159"/>
      <c r="T410" s="159"/>
      <c r="U410" s="159"/>
      <c r="W410" s="159"/>
      <c r="X410" s="159"/>
      <c r="Z410" s="159"/>
      <c r="AA410" s="159"/>
      <c r="AC410" s="159"/>
      <c r="AD410" s="159"/>
      <c r="AF410" s="159"/>
      <c r="AG410" s="159"/>
      <c r="AI410" s="159"/>
      <c r="AJ410" s="159"/>
      <c r="AL410" s="159"/>
      <c r="AM410" s="159"/>
      <c r="AO410" s="159"/>
      <c r="AP410" s="159"/>
      <c r="AR410" s="159"/>
      <c r="AS410" s="159"/>
      <c r="AU410" s="159"/>
      <c r="AV410" s="159"/>
      <c r="AX410" s="159"/>
      <c r="AY410" s="159"/>
      <c r="BA410" s="159"/>
      <c r="BB410" s="159"/>
      <c r="BD410" s="159"/>
      <c r="BE410" s="159"/>
      <c r="BG410" s="159"/>
      <c r="BH410" s="159"/>
      <c r="BJ410" s="159"/>
      <c r="BK410" s="159"/>
      <c r="BM410" s="159"/>
      <c r="BN410" s="159"/>
      <c r="BP410" s="159"/>
    </row>
    <row r="411" spans="4:68" x14ac:dyDescent="0.2">
      <c r="D411" s="159"/>
      <c r="E411" s="159"/>
      <c r="F411" s="159"/>
      <c r="H411" s="159"/>
      <c r="I411" s="159"/>
      <c r="K411" s="159"/>
      <c r="L411" s="159"/>
      <c r="N411" s="159"/>
      <c r="O411" s="159"/>
      <c r="Q411" s="159"/>
      <c r="R411" s="159"/>
      <c r="T411" s="159"/>
      <c r="U411" s="159"/>
      <c r="W411" s="159"/>
      <c r="X411" s="159"/>
      <c r="Z411" s="159"/>
      <c r="AA411" s="159"/>
      <c r="AC411" s="159"/>
      <c r="AD411" s="159"/>
      <c r="AF411" s="159"/>
      <c r="AG411" s="159"/>
      <c r="AI411" s="159"/>
      <c r="AJ411" s="159"/>
      <c r="AL411" s="159"/>
      <c r="AM411" s="159"/>
      <c r="AO411" s="159"/>
      <c r="AP411" s="159"/>
      <c r="AR411" s="159"/>
      <c r="AS411" s="159"/>
      <c r="AU411" s="159"/>
      <c r="AV411" s="159"/>
      <c r="AX411" s="159"/>
      <c r="AY411" s="159"/>
      <c r="BA411" s="159"/>
      <c r="BB411" s="159"/>
      <c r="BD411" s="159"/>
      <c r="BE411" s="159"/>
      <c r="BG411" s="159"/>
      <c r="BH411" s="159"/>
      <c r="BJ411" s="159"/>
      <c r="BK411" s="159"/>
      <c r="BM411" s="159"/>
      <c r="BN411" s="159"/>
      <c r="BP411" s="159"/>
    </row>
    <row r="412" spans="4:68" x14ac:dyDescent="0.2">
      <c r="D412" s="159"/>
      <c r="E412" s="159"/>
      <c r="F412" s="159"/>
      <c r="H412" s="159"/>
      <c r="I412" s="159"/>
      <c r="K412" s="159"/>
      <c r="L412" s="159"/>
      <c r="N412" s="159"/>
      <c r="O412" s="159"/>
      <c r="Q412" s="159"/>
      <c r="R412" s="159"/>
      <c r="T412" s="159"/>
      <c r="U412" s="159"/>
      <c r="W412" s="159"/>
      <c r="X412" s="159"/>
      <c r="Z412" s="159"/>
      <c r="AA412" s="159"/>
      <c r="AC412" s="159"/>
      <c r="AD412" s="159"/>
      <c r="AF412" s="159"/>
      <c r="AG412" s="159"/>
      <c r="AI412" s="159"/>
      <c r="AJ412" s="159"/>
      <c r="AL412" s="159"/>
      <c r="AM412" s="159"/>
      <c r="AO412" s="159"/>
      <c r="AP412" s="159"/>
      <c r="AR412" s="159"/>
      <c r="AS412" s="159"/>
      <c r="AU412" s="159"/>
      <c r="AV412" s="159"/>
      <c r="AX412" s="159"/>
      <c r="AY412" s="159"/>
      <c r="BA412" s="159"/>
      <c r="BB412" s="159"/>
      <c r="BD412" s="159"/>
      <c r="BE412" s="159"/>
      <c r="BG412" s="159"/>
      <c r="BH412" s="159"/>
      <c r="BJ412" s="159"/>
      <c r="BK412" s="159"/>
      <c r="BM412" s="159"/>
      <c r="BN412" s="159"/>
      <c r="BP412" s="159"/>
    </row>
    <row r="413" spans="4:68" x14ac:dyDescent="0.2">
      <c r="D413" s="159"/>
      <c r="E413" s="159"/>
      <c r="F413" s="159"/>
      <c r="H413" s="159"/>
      <c r="I413" s="159"/>
      <c r="K413" s="159"/>
      <c r="L413" s="159"/>
      <c r="N413" s="159"/>
      <c r="O413" s="159"/>
      <c r="Q413" s="159"/>
      <c r="R413" s="159"/>
      <c r="T413" s="159"/>
      <c r="U413" s="159"/>
      <c r="W413" s="159"/>
      <c r="X413" s="159"/>
      <c r="Z413" s="159"/>
      <c r="AA413" s="159"/>
      <c r="AC413" s="159"/>
      <c r="AD413" s="159"/>
      <c r="AF413" s="159"/>
      <c r="AG413" s="159"/>
      <c r="AI413" s="159"/>
      <c r="AJ413" s="159"/>
      <c r="AL413" s="159"/>
      <c r="AM413" s="159"/>
      <c r="AO413" s="159"/>
      <c r="AP413" s="159"/>
      <c r="AR413" s="159"/>
      <c r="AS413" s="159"/>
      <c r="AU413" s="159"/>
      <c r="AV413" s="159"/>
      <c r="AX413" s="159"/>
      <c r="AY413" s="159"/>
      <c r="BA413" s="159"/>
      <c r="BB413" s="159"/>
      <c r="BD413" s="159"/>
      <c r="BE413" s="159"/>
      <c r="BG413" s="159"/>
      <c r="BH413" s="159"/>
      <c r="BJ413" s="159"/>
      <c r="BK413" s="159"/>
      <c r="BM413" s="159"/>
      <c r="BN413" s="159"/>
      <c r="BP413" s="159"/>
    </row>
    <row r="414" spans="4:68" x14ac:dyDescent="0.2">
      <c r="D414" s="159"/>
      <c r="E414" s="159"/>
      <c r="F414" s="159"/>
      <c r="H414" s="159"/>
      <c r="I414" s="159"/>
      <c r="K414" s="159"/>
      <c r="L414" s="159"/>
      <c r="N414" s="159"/>
      <c r="O414" s="159"/>
      <c r="Q414" s="159"/>
      <c r="R414" s="159"/>
      <c r="T414" s="159"/>
      <c r="U414" s="159"/>
      <c r="W414" s="159"/>
      <c r="X414" s="159"/>
      <c r="Z414" s="159"/>
      <c r="AA414" s="159"/>
      <c r="AC414" s="159"/>
      <c r="AD414" s="159"/>
      <c r="AF414" s="159"/>
      <c r="AG414" s="159"/>
      <c r="AI414" s="159"/>
      <c r="AJ414" s="159"/>
      <c r="AL414" s="159"/>
      <c r="AM414" s="159"/>
      <c r="AO414" s="159"/>
      <c r="AP414" s="159"/>
      <c r="AR414" s="159"/>
      <c r="AS414" s="159"/>
      <c r="AU414" s="159"/>
      <c r="AV414" s="159"/>
      <c r="AX414" s="159"/>
      <c r="AY414" s="159"/>
      <c r="BA414" s="159"/>
      <c r="BB414" s="159"/>
      <c r="BD414" s="159"/>
      <c r="BE414" s="159"/>
      <c r="BG414" s="159"/>
      <c r="BH414" s="159"/>
      <c r="BJ414" s="159"/>
      <c r="BK414" s="159"/>
      <c r="BM414" s="159"/>
      <c r="BN414" s="159"/>
      <c r="BP414" s="159"/>
    </row>
  </sheetData>
  <mergeCells count="27">
    <mergeCell ref="AJ357:BN357"/>
    <mergeCell ref="AK3:AM3"/>
    <mergeCell ref="A1:BP1"/>
    <mergeCell ref="A3:A4"/>
    <mergeCell ref="B3:B4"/>
    <mergeCell ref="C3:C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BF3:BH3"/>
    <mergeCell ref="BI3:BK3"/>
    <mergeCell ref="BL3:BN3"/>
    <mergeCell ref="BO3:BP3"/>
    <mergeCell ref="AN3:AP3"/>
    <mergeCell ref="AQ3:AS3"/>
    <mergeCell ref="AT3:AV3"/>
    <mergeCell ref="AW3:AY3"/>
    <mergeCell ref="AZ3:BB3"/>
    <mergeCell ref="BC3:BE3"/>
  </mergeCells>
  <printOptions horizontalCentered="1"/>
  <pageMargins left="0" right="0" top="0.98425196850393704" bottom="0.59055118110236227" header="0.19685039370078741" footer="0.11811023622047245"/>
  <pageSetup paperSize="9" scale="87" fitToHeight="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произ.пок.</vt:lpstr>
      <vt:lpstr>ФОТавгуст17</vt:lpstr>
      <vt:lpstr>Лист3</vt:lpstr>
      <vt:lpstr>20, 25 ФЦ</vt:lpstr>
      <vt:lpstr>'20, 25 ФЦ'!Заголовки_для_печати</vt:lpstr>
      <vt:lpstr>'20, 25 ФЦ'!Область_печати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LiApayarova</dc:creator>
  <cp:lastModifiedBy>Vladimir A. Tatarenko</cp:lastModifiedBy>
  <cp:lastPrinted>2017-11-09T09:42:54Z</cp:lastPrinted>
  <dcterms:created xsi:type="dcterms:W3CDTF">2017-09-07T13:26:32Z</dcterms:created>
  <dcterms:modified xsi:type="dcterms:W3CDTF">2018-01-29T05:40:03Z</dcterms:modified>
</cp:coreProperties>
</file>